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firstSheet="1" activeTab="5"/>
  </bookViews>
  <sheets>
    <sheet name="анализ себест.1-кв" sheetId="8" r:id="rId1"/>
    <sheet name="Табл№5 1-кв" sheetId="7" r:id="rId2"/>
    <sheet name="Расх. пер.1-кв" sheetId="6" r:id="rId3"/>
    <sheet name="финан.резул.2020г.1-кв" sheetId="5" r:id="rId4"/>
    <sheet name="Пр№1 2020 г. 1-кв" sheetId="4" r:id="rId5"/>
    <sheet name="Анализ-2020г. 1-ка" sheetId="3" r:id="rId6"/>
    <sheet name="Пояс.зап-2020г.1-кв" sheetId="2" r:id="rId7"/>
    <sheet name="2020 г 1-кв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7">[2]사양조정!#REF!,[2]사양조정!$C$11,[2]사양조정!$D$11,[2]사양조정!$E$11,[2]사양조정!$F$11</definedName>
    <definedName name="_a1Z" localSheetId="0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4" hidden="1">{#N/A,#N/A,TRUE,"일정"}</definedName>
    <definedName name="tt" localSheetId="2" hidden="1">{#N/A,#N/A,TRUE,"일정"}</definedName>
    <definedName name="tt" localSheetId="1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4" hidden="1">{#N/A,#N/A,TRUE,"일정"}</definedName>
    <definedName name="wrn.주간._.보고." localSheetId="2" hidden="1">{#N/A,#N/A,TRUE,"일정"}</definedName>
    <definedName name="wrn.주간._.보고." localSheetId="1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4" hidden="1">{#N/A,#N/A,TRUE,"일정"}</definedName>
    <definedName name="WWWW" localSheetId="2" hidden="1">{#N/A,#N/A,TRUE,"일정"}</definedName>
    <definedName name="WWWW" localSheetId="1" hidden="1">{#N/A,#N/A,TRUE,"일정"}</definedName>
    <definedName name="WWWW" localSheetId="3" hidden="1">{#N/A,#N/A,TRUE,"일정"}</definedName>
    <definedName name="WWWW" hidden="1">{#N/A,#N/A,TRUE,"일정"}</definedName>
    <definedName name="_xlnm.Database" localSheetId="7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вав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ыв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5">'Анализ-2020г. 1-ка'!$A$1:$I$85</definedName>
    <definedName name="Пояс.зап9мес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H21" i="1"/>
  <c r="H20"/>
  <c r="H19"/>
  <c r="H18"/>
  <c r="F18"/>
  <c r="H17"/>
  <c r="F17"/>
  <c r="H16"/>
  <c r="F16"/>
  <c r="H15"/>
  <c r="F15"/>
  <c r="H14"/>
  <c r="F14"/>
  <c r="G12"/>
  <c r="E12"/>
  <c r="H12" s="1"/>
  <c r="H11"/>
  <c r="H10"/>
  <c r="H9"/>
  <c r="F9"/>
  <c r="H7"/>
  <c r="F7"/>
  <c r="H13" i="4" l="1"/>
  <c r="F13"/>
  <c r="H12"/>
  <c r="F12"/>
  <c r="H11"/>
  <c r="F11"/>
  <c r="H9"/>
  <c r="F9"/>
  <c r="H8"/>
  <c r="F8"/>
  <c r="D27" i="5"/>
  <c r="C27"/>
  <c r="B27"/>
  <c r="D24"/>
  <c r="D19"/>
  <c r="C19"/>
  <c r="B19"/>
  <c r="D13"/>
  <c r="C13"/>
  <c r="B13"/>
  <c r="D12"/>
  <c r="C12"/>
  <c r="C18" s="1"/>
  <c r="B12"/>
  <c r="C23" l="1"/>
  <c r="C25" s="1"/>
  <c r="C26" s="1"/>
  <c r="B18"/>
  <c r="D18"/>
  <c r="B23"/>
  <c r="B25" s="1"/>
  <c r="B26" s="1"/>
  <c r="D23"/>
  <c r="D25" s="1"/>
  <c r="D26" s="1"/>
  <c r="C43" i="6"/>
  <c r="B43"/>
  <c r="C39" l="1"/>
  <c r="B39"/>
  <c r="C37"/>
  <c r="C32"/>
  <c r="B32"/>
  <c r="C27"/>
  <c r="B27"/>
  <c r="B17"/>
  <c r="C15"/>
  <c r="B15"/>
  <c r="B9"/>
  <c r="C7"/>
  <c r="B7"/>
  <c r="C6"/>
  <c r="E25" i="7"/>
  <c r="E22"/>
  <c r="E21"/>
  <c r="E17"/>
  <c r="E16"/>
  <c r="E14"/>
  <c r="E13"/>
  <c r="E12"/>
  <c r="E11"/>
  <c r="D10"/>
  <c r="C10"/>
  <c r="E10" s="1"/>
  <c r="D9"/>
  <c r="D15" s="1"/>
  <c r="C9"/>
  <c r="C15" s="1"/>
  <c r="C18" s="1"/>
  <c r="C20" s="1"/>
  <c r="E8"/>
  <c r="E7"/>
  <c r="D17" i="8"/>
  <c r="C11"/>
  <c r="C17" s="1"/>
  <c r="B11"/>
  <c r="B17" s="1"/>
  <c r="B6" i="6" l="1"/>
  <c r="C23" i="7"/>
  <c r="C24" s="1"/>
  <c r="C26" s="1"/>
  <c r="D18"/>
  <c r="E15"/>
  <c r="E9"/>
  <c r="D20" l="1"/>
  <c r="E18"/>
  <c r="D23" l="1"/>
  <c r="E20"/>
  <c r="D24" l="1"/>
  <c r="E23"/>
  <c r="E24" l="1"/>
  <c r="D26"/>
  <c r="E26" s="1"/>
</calcChain>
</file>

<file path=xl/sharedStrings.xml><?xml version="1.0" encoding="utf-8"?>
<sst xmlns="http://schemas.openxmlformats.org/spreadsheetml/2006/main" count="320" uniqueCount="274">
  <si>
    <t>Юсуфжанова Ё.</t>
  </si>
  <si>
    <t xml:space="preserve">            Начальник отд.СПРБ</t>
  </si>
  <si>
    <t>Буриев А.</t>
  </si>
  <si>
    <t xml:space="preserve">          Председатель Правления </t>
  </si>
  <si>
    <t>тыс. сум</t>
  </si>
  <si>
    <t>Средняя зарплата на 1-го работающего</t>
  </si>
  <si>
    <t xml:space="preserve">  Фонд оплаты труда</t>
  </si>
  <si>
    <t>%</t>
  </si>
  <si>
    <t xml:space="preserve">  Рентабельность</t>
  </si>
  <si>
    <t xml:space="preserve">  Прибыль</t>
  </si>
  <si>
    <t xml:space="preserve">ТНП в рознич.ценах </t>
  </si>
  <si>
    <t>тыс. м2</t>
  </si>
  <si>
    <t xml:space="preserve">  - стекло строит.в физ. исч.</t>
  </si>
  <si>
    <t xml:space="preserve">     "</t>
  </si>
  <si>
    <t xml:space="preserve">  - стеклобутылка физ.исч.</t>
  </si>
  <si>
    <t xml:space="preserve">  - стеклобанка физ. исч.</t>
  </si>
  <si>
    <t>Производительность труда</t>
  </si>
  <si>
    <t xml:space="preserve">  в т.ч. ППП</t>
  </si>
  <si>
    <t>чел.</t>
  </si>
  <si>
    <t xml:space="preserve">  Численность - всего</t>
  </si>
  <si>
    <t xml:space="preserve">  сопоставимых ценах</t>
  </si>
  <si>
    <t xml:space="preserve">  Объём товарной продукции в</t>
  </si>
  <si>
    <t xml:space="preserve">  действующих ценах</t>
  </si>
  <si>
    <t xml:space="preserve">     %</t>
  </si>
  <si>
    <t>Факт</t>
  </si>
  <si>
    <t>План</t>
  </si>
  <si>
    <t xml:space="preserve">   Показатели</t>
  </si>
  <si>
    <t xml:space="preserve">  №</t>
  </si>
  <si>
    <t>Темп роста %</t>
  </si>
  <si>
    <t>2019 год факт</t>
  </si>
  <si>
    <t>Ед.изм.</t>
  </si>
  <si>
    <t xml:space="preserve">                                               </t>
  </si>
  <si>
    <t xml:space="preserve">           </t>
  </si>
  <si>
    <t xml:space="preserve"> </t>
  </si>
  <si>
    <t>Выполнение бизнес-плана по основным технико-экономическим показателям</t>
  </si>
  <si>
    <t xml:space="preserve">                 Начальник ПЭО                                            Юсуфжанова Ё.</t>
  </si>
  <si>
    <t>Председатель Правления                          Буриев А.</t>
  </si>
  <si>
    <t xml:space="preserve"> -</t>
  </si>
  <si>
    <t>Просроченной дебиторской задолженности не имеется.</t>
  </si>
  <si>
    <t>Рентабельность</t>
  </si>
  <si>
    <t>Чистая прибыль составляет</t>
  </si>
  <si>
    <t>Себестоимость выпускаемой продукции</t>
  </si>
  <si>
    <t xml:space="preserve"> - темп роста</t>
  </si>
  <si>
    <t xml:space="preserve"> - стекло в физ.исч.</t>
  </si>
  <si>
    <t xml:space="preserve"> - стеклобутылка</t>
  </si>
  <si>
    <t xml:space="preserve"> - стеклобанка в физ. исч.</t>
  </si>
  <si>
    <t xml:space="preserve">      Объем выпуска стеклопродукции в натуральном выражении</t>
  </si>
  <si>
    <t xml:space="preserve">   в сопоставимых ценах</t>
  </si>
  <si>
    <t xml:space="preserve"> - Объем товарной продукции</t>
  </si>
  <si>
    <t xml:space="preserve">   в действующих ценах</t>
  </si>
  <si>
    <t>Выполнение технико -экономических показателей по АО "Кварц":</t>
  </si>
  <si>
    <t>Пояснительная записка</t>
  </si>
  <si>
    <t>Начальник отдела СПРБ                                                               Юсуфжанова Ё.</t>
  </si>
  <si>
    <t>Главный бухгалтер                                                                        Исабоев А.</t>
  </si>
  <si>
    <t>Председатель правления                                                              Буриев А.</t>
  </si>
  <si>
    <t xml:space="preserve">              5. Финансовое состояние.</t>
  </si>
  <si>
    <t xml:space="preserve">         За  отчетный  период  получено положительное сальдо от финансовой деятельности  </t>
  </si>
  <si>
    <r>
      <t xml:space="preserve">            </t>
    </r>
    <r>
      <rPr>
        <b/>
        <sz val="12"/>
        <color indexed="8"/>
        <rFont val="Arial Cyr"/>
        <charset val="204"/>
      </rPr>
      <t xml:space="preserve">  4. Эконо</t>
    </r>
    <r>
      <rPr>
        <b/>
        <sz val="12"/>
        <rFont val="Arial Cyr"/>
        <charset val="204"/>
      </rPr>
      <t>мические показатели производства.</t>
    </r>
  </si>
  <si>
    <t xml:space="preserve">              3. Реализация готовой продукции</t>
  </si>
  <si>
    <t>реализации   продукции.   Задание    по   производству  товаров  народного   потребления</t>
  </si>
  <si>
    <t xml:space="preserve">              2. Производство товаров народного потребления.</t>
  </si>
  <si>
    <t xml:space="preserve">              1. Выполнение плана производства.</t>
  </si>
  <si>
    <t xml:space="preserve"> Анализ производственно-хозяйственной деятельности</t>
  </si>
  <si>
    <t xml:space="preserve">                              БРСР бўлими бошлиғи                                                                              Юсуфжанова Ё.</t>
  </si>
  <si>
    <t xml:space="preserve">                              Бошқарув Раиси                                                                                       Буриев А.</t>
  </si>
  <si>
    <t xml:space="preserve">  - стекло в физ.исч.     </t>
  </si>
  <si>
    <t>"</t>
  </si>
  <si>
    <t xml:space="preserve">  - стеклобутылка        </t>
  </si>
  <si>
    <t xml:space="preserve">   "</t>
  </si>
  <si>
    <t xml:space="preserve">  - стеклобанка в усл.исч.        </t>
  </si>
  <si>
    <t xml:space="preserve">  Выпуск продукции в номенклатуре:</t>
  </si>
  <si>
    <t xml:space="preserve"> "</t>
  </si>
  <si>
    <t>Объём ТП в сопоставимых ценах</t>
  </si>
  <si>
    <t>млн.сум</t>
  </si>
  <si>
    <t xml:space="preserve">Объём ТП в действующих ценах </t>
  </si>
  <si>
    <t>% выполнения прогноза</t>
  </si>
  <si>
    <t>Темп роста</t>
  </si>
  <si>
    <t>2019 год</t>
  </si>
  <si>
    <t>Выполнение  основных показателей бизнес плана</t>
  </si>
  <si>
    <t xml:space="preserve">                      Начальник  ПЭО                                                           Юсуфжанова Ё.</t>
  </si>
  <si>
    <t xml:space="preserve">                      Главный бухгалтер                                                        Исабаев А.</t>
  </si>
  <si>
    <t xml:space="preserve">                      Председатель  правления                                                Буриев А.</t>
  </si>
  <si>
    <t>Чистая  прибыль</t>
  </si>
  <si>
    <t>Прочие налоги</t>
  </si>
  <si>
    <t>налог на прибыль</t>
  </si>
  <si>
    <t>Налогооблагаемая прибыль</t>
  </si>
  <si>
    <t>Расходы включаемые в налогооблагаемую базу и исключаемые из него</t>
  </si>
  <si>
    <t>общ фин результ до упл налогов</t>
  </si>
  <si>
    <t>Расходы по финансовой деятельности</t>
  </si>
  <si>
    <t>Доходы от валютных курсовых разниц</t>
  </si>
  <si>
    <t>Доходы в виде процентов</t>
  </si>
  <si>
    <t>Доходы и расходы финансовой деят</t>
  </si>
  <si>
    <t>Финансовый результ от осн деят</t>
  </si>
  <si>
    <t>Прочие доходы от основной деят.</t>
  </si>
  <si>
    <t>Прочие операционные   расходы</t>
  </si>
  <si>
    <t>Административные расходы</t>
  </si>
  <si>
    <t>Расходы на реализацию</t>
  </si>
  <si>
    <t>Расходы периода  В.т.ч.</t>
  </si>
  <si>
    <t>Валовый финансовый результ</t>
  </si>
  <si>
    <t>Произв. Себестоим. Продукции</t>
  </si>
  <si>
    <t>Чистая выручка c учётом биржевых цен</t>
  </si>
  <si>
    <t>План на 2020 год</t>
  </si>
  <si>
    <t>Наименование показателей</t>
  </si>
  <si>
    <t xml:space="preserve"> Финансовые результаты</t>
  </si>
  <si>
    <t xml:space="preserve">                                     Начальник отдела СПРБ                                       </t>
  </si>
  <si>
    <t xml:space="preserve">                                     Главный бухгалтер</t>
  </si>
  <si>
    <t xml:space="preserve">                                     Председатель правления                    </t>
  </si>
  <si>
    <t>Другие операционные расходы</t>
  </si>
  <si>
    <t>Услуги банка</t>
  </si>
  <si>
    <t>Расходы соцстраховании</t>
  </si>
  <si>
    <t>Расходы на подготовку кадров</t>
  </si>
  <si>
    <t>Спонсорская помощь</t>
  </si>
  <si>
    <t>Отчисления на соц.страх</t>
  </si>
  <si>
    <t>Единовременные премии</t>
  </si>
  <si>
    <t>Денежные вознаг. к знамен. датам</t>
  </si>
  <si>
    <t>Гостиница в г. Ташкенте, общежитие, з.о."Чодак"</t>
  </si>
  <si>
    <t xml:space="preserve">       Зеленхоз</t>
  </si>
  <si>
    <t>в т.ч.ЛОЦ</t>
  </si>
  <si>
    <t>Содержание непроизв.хоз-в</t>
  </si>
  <si>
    <t>Другие налоги</t>
  </si>
  <si>
    <t>Налог на потребление воды</t>
  </si>
  <si>
    <t>Земельный налог</t>
  </si>
  <si>
    <t>Налог на имущество</t>
  </si>
  <si>
    <t>Другие расходы</t>
  </si>
  <si>
    <t xml:space="preserve">Услуги вспомогательных цехов </t>
  </si>
  <si>
    <t>Расходы на аренды здании</t>
  </si>
  <si>
    <t>Коммунальные услуги</t>
  </si>
  <si>
    <t>Канцелярские товары</t>
  </si>
  <si>
    <t>Расходы на содержание служебных машин</t>
  </si>
  <si>
    <t>Фонды на вышестоящие организации</t>
  </si>
  <si>
    <t>Амортизация</t>
  </si>
  <si>
    <t>Заработная плата Наблюдательному совету</t>
  </si>
  <si>
    <t>Расходы на соц.страхованию</t>
  </si>
  <si>
    <t>Расходы заработной платы</t>
  </si>
  <si>
    <t xml:space="preserve">Управленческие расходы </t>
  </si>
  <si>
    <t>Другие расходы реализации</t>
  </si>
  <si>
    <t>Выполненные работы и услуги</t>
  </si>
  <si>
    <t>Материалы</t>
  </si>
  <si>
    <t>Расходы соц.страховании</t>
  </si>
  <si>
    <t xml:space="preserve">Расходы Реализации </t>
  </si>
  <si>
    <t>Итого расходы периода:</t>
  </si>
  <si>
    <t>По бизнес плану</t>
  </si>
  <si>
    <t>Наименование</t>
  </si>
  <si>
    <t xml:space="preserve">                        БРСР бўлими бошлиғи                                                                  Юсуфжанова Ё.</t>
  </si>
  <si>
    <t xml:space="preserve">                        Бош бухгалтер                                                                              Исабоев А.</t>
  </si>
  <si>
    <t>Чистая прибыль</t>
  </si>
  <si>
    <t>Налог на доходы(прибыль)</t>
  </si>
  <si>
    <t>Расходы исключаемые из налогооблагаемой базы</t>
  </si>
  <si>
    <t>Расходы включаемые в налогооблагаемую базу</t>
  </si>
  <si>
    <t>Прибыль до уплаты налога на доходы(прибыль)</t>
  </si>
  <si>
    <t>Чрезвычайные прибыли и убытки</t>
  </si>
  <si>
    <t xml:space="preserve">Прибыль от общехозяйственной деятельности </t>
  </si>
  <si>
    <t>Доходы от финансовой деятельности</t>
  </si>
  <si>
    <t>Прибыль от основной деятельности</t>
  </si>
  <si>
    <t>Прочие доходы от основной деятельности</t>
  </si>
  <si>
    <t>Прочие операционные расходы и убытки.</t>
  </si>
  <si>
    <t xml:space="preserve"> 4.3</t>
  </si>
  <si>
    <t>Расходы по управлению(административные расходы)</t>
  </si>
  <si>
    <t xml:space="preserve"> 4.2</t>
  </si>
  <si>
    <t>Расходы по реализации продукции</t>
  </si>
  <si>
    <t xml:space="preserve"> 4.1</t>
  </si>
  <si>
    <t xml:space="preserve">Расходы периода - всего в т.ч.:    </t>
  </si>
  <si>
    <t>Валовая прибыль от реализации продукции всего по предприятию</t>
  </si>
  <si>
    <t>Производственная с/сть реализованной продукции (работ.услуг)</t>
  </si>
  <si>
    <t>Чистая выручка от реализации продукции (работ,услуг)</t>
  </si>
  <si>
    <t>разница</t>
  </si>
  <si>
    <t xml:space="preserve">№ </t>
  </si>
  <si>
    <t>в тыс сумах</t>
  </si>
  <si>
    <t>основных финансовых показателях  деятельности АО"Кварц".</t>
  </si>
  <si>
    <t>Сравнительная таблица</t>
  </si>
  <si>
    <t xml:space="preserve">                                         Начальник  ПЭО                                                         Юсуфжанова Ё.</t>
  </si>
  <si>
    <t xml:space="preserve">                                         Главный бухгалтер                                                       Исабоев А.</t>
  </si>
  <si>
    <t>Итого</t>
  </si>
  <si>
    <t xml:space="preserve">          амортизация</t>
  </si>
  <si>
    <t>в т.ч резерв на холод.ремонт</t>
  </si>
  <si>
    <t>Накладные расходы всего:</t>
  </si>
  <si>
    <t>Косвенные затраты на труд</t>
  </si>
  <si>
    <t>Косвенные затраты на материалы</t>
  </si>
  <si>
    <t>Отчисление на соц страхован</t>
  </si>
  <si>
    <t xml:space="preserve">Заработная плата </t>
  </si>
  <si>
    <t>Топливо и энергия</t>
  </si>
  <si>
    <t>Сырье и материалы</t>
  </si>
  <si>
    <t xml:space="preserve"> План на 2020 год</t>
  </si>
  <si>
    <t xml:space="preserve">Анализ себестоимости проукции АО "Кварц" </t>
  </si>
  <si>
    <t>за 1-кв 2020 года в АО "Кварц"</t>
  </si>
  <si>
    <t xml:space="preserve">2020  год 1-квартал </t>
  </si>
  <si>
    <t>по АО "Кварц"  за  1-кв 2020 г.</t>
  </si>
  <si>
    <t xml:space="preserve"> 1-кв 2020 год</t>
  </si>
  <si>
    <t>за 1-кв 2020 год по АО "Кварц"</t>
  </si>
  <si>
    <t>1-кв 2020 год</t>
  </si>
  <si>
    <t xml:space="preserve">           Выпуск  стеклопродукции  производится исходя из потребности</t>
  </si>
  <si>
    <t xml:space="preserve">  рынка согласно заключенных договоров по спросу покупателя.</t>
  </si>
  <si>
    <t>1-кв</t>
  </si>
  <si>
    <t xml:space="preserve">1-кв  2019 год           </t>
  </si>
  <si>
    <t xml:space="preserve">1-кв 2020 год          </t>
  </si>
  <si>
    <t>Расходы периода в АО "Кварц" по 1-кв  2020 год</t>
  </si>
  <si>
    <t xml:space="preserve">1-кв 2020 год </t>
  </si>
  <si>
    <t>АО "Кварц" за 1-кв 2020 год</t>
  </si>
  <si>
    <t xml:space="preserve">            Акционерным  обществом  "Кварц"  за  1-квартал 2020 год  произведено товарной </t>
  </si>
  <si>
    <t xml:space="preserve">продукции в действующих  ценах  на 61 062,9 млн.сум или 101,3  % от  прогнозируемого  </t>
  </si>
  <si>
    <t xml:space="preserve">В   сопоставимых    ценах  выпуск    товарной   продукции   составила 56 047,89  млн.сум, </t>
  </si>
  <si>
    <t>объёма, при  этом  темп  роста  объема  производства к прошлому году составил 87,9 %.Объём производство продукции в действующих ценах не выполнена в связи снижения биржевых цен к прошлому году.</t>
  </si>
  <si>
    <t>82,5  % к соответствующему  периоду прошлого года.</t>
  </si>
  <si>
    <t xml:space="preserve">           За 1-кв 2020 год  предприятием реализовано товаров народного  потребления    </t>
  </si>
  <si>
    <t xml:space="preserve">выполнено 175,5%, темп роста к прошлому году составил в 4,1 раз. </t>
  </si>
  <si>
    <t xml:space="preserve">         За 1 кваркал 2020 год  реализовано потребителям: </t>
  </si>
  <si>
    <t>Стеклобанок  в усл. 0,5 л исч.        -          13,040  млн.шт. на сумму  5 032,0 млн.сум</t>
  </si>
  <si>
    <t xml:space="preserve">                     в физ.исч.                  -       4,106 млн.шт</t>
  </si>
  <si>
    <t>Стеклобутылок в усл. 0,5 л исч.    -           9,286 млн.шт. на сумму  8 500  млн.сум</t>
  </si>
  <si>
    <t xml:space="preserve">                      в физ.исч.                  -      11,547 млн.шт</t>
  </si>
  <si>
    <t>Стекла листового в усл.2 мм исч.всего:  -  2 813,87 т.м2   на  сумму   30 587   млн.сум</t>
  </si>
  <si>
    <t xml:space="preserve">                      в физ.исч.                        -  1 582,16 т.м2 </t>
  </si>
  <si>
    <t xml:space="preserve">         Остатки готовой продукции на 01.04.2020 год составили:</t>
  </si>
  <si>
    <r>
      <t xml:space="preserve">Стеклобанок  в усл. 0,5 л исч.        -       107,945 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млн.шт. на сумму 42 358,3 млн.сум</t>
    </r>
  </si>
  <si>
    <t xml:space="preserve">                     в физ.исч.                  -       35,588 млн.шт</t>
  </si>
  <si>
    <t>Стеклобутылок в усл. 0,5 л исч.      -       7,305 млн.шт. на сумму   6 348,4 млн.сум</t>
  </si>
  <si>
    <t xml:space="preserve">                     в физ.исч.                  -      8,206 млн.шт</t>
  </si>
  <si>
    <t>Стекла листового в усл.2 мм исч.всего:   -  581,4 т.м2  на сумму   5 233,5 млн.сум</t>
  </si>
  <si>
    <t xml:space="preserve">                     в физ.исч.                  -          312,1 т.м2</t>
  </si>
  <si>
    <t>За 1 квартал 2020 год на экспорт отгружено 206,29 тыс.долл.США, из них:</t>
  </si>
  <si>
    <t>Стеклобанок в физ.исч.  - 328,13 тыс. шт. на  сумму  61,45 тыс.долл.США</t>
  </si>
  <si>
    <t xml:space="preserve">Стекло листовое в физ.исч. - 57,858 т.м2, на сумму 144,84 тыс.долл.США </t>
  </si>
  <si>
    <t xml:space="preserve">        За  1 квартал 2020  год  акционерным  обществом "Кварц" произведено продукции  в </t>
  </si>
  <si>
    <t xml:space="preserve">действующих  ценах  на   сумму 61 062,928   млн.сум,   производственная  себестоимость  </t>
  </si>
  <si>
    <t xml:space="preserve">выпущенной продукции    составила    47 816,898   млн .сум.   На  производство 1000 сум </t>
  </si>
  <si>
    <t xml:space="preserve">товарной продукции   затрачено    783,1   сум,   общая   рентабельность   произведенной   </t>
  </si>
  <si>
    <t xml:space="preserve">продукции составила 2,0 %. </t>
  </si>
  <si>
    <t xml:space="preserve">      Чистая выручка  от  реализации  продукции  составила  44 867,282  млн.сум, получено</t>
  </si>
  <si>
    <t>прибыли  до  уплаты  налогов 713,098 млн.сум,  после уплаты налогов чистая прибы</t>
  </si>
  <si>
    <t>составила  455,072  млн.сум.  Рентабельность  реализованной   продукции  по  валовой</t>
  </si>
  <si>
    <t xml:space="preserve">прибыли   составила 27,5 %. </t>
  </si>
  <si>
    <t xml:space="preserve">        Расходы периода составили 12 068,360 млн.сум, в том числе:</t>
  </si>
  <si>
    <t>расходы по реализации                             2 485,833 млн.сум</t>
  </si>
  <si>
    <t>расходы по управлению                          3 572,305 млн.сум</t>
  </si>
  <si>
    <t>прочие операционные расходы                6 010,222  млн.сум</t>
  </si>
  <si>
    <t>деятельности. Расходы    по    финансовой    деятельности  составили  11 089,857  млн.сум.</t>
  </si>
  <si>
    <t>Доходы от финансовой деятельности - 11 305,603 млн.сум, в том  числе от доходов  в  виде</t>
  </si>
  <si>
    <t>процентов - 308,702  млн.сум.</t>
  </si>
  <si>
    <t xml:space="preserve">         По состоянию   на   01. 04. 20 г.  Дебиторская   задолженность  составила  225 386,387</t>
  </si>
  <si>
    <t>млн. сум, в   том  числе    задолженность   покупателей   и   заказчиков    13 189,980  млн.сум</t>
  </si>
  <si>
    <t xml:space="preserve">авансы  выданные  поставщикам  и подрядчикам             -                      202 334,813 млн.сум  </t>
  </si>
  <si>
    <t xml:space="preserve"> млн.сум</t>
  </si>
  <si>
    <t>авансовые платежи по налогам и сборам в бюджет,                                3 720,453</t>
  </si>
  <si>
    <t xml:space="preserve">в гос. целевые  фонды  и  по страхованию                        -                    53,917   млн.сум </t>
  </si>
  <si>
    <t>прочие  дебиторские    задолженности                             -                      6 087,224  млн.сум</t>
  </si>
  <si>
    <t xml:space="preserve">         Кредиторская    задолженность    на    01. 04. 20 г.    составила      32 810,567 млн.сум,</t>
  </si>
  <si>
    <t>в том  числе  задолженность  поставщикам  и  подрядчикам     -              11 053,761  млн.сум</t>
  </si>
  <si>
    <t xml:space="preserve">полученные авансы                                                      -                          3 133,301 млн.сум  </t>
  </si>
  <si>
    <t xml:space="preserve">задолженность по платежам в бюджет                         -                            2 068,829  млн.сум                   </t>
  </si>
  <si>
    <t>задолженность по оплате труда                               -                                4 185,758 млн.сум</t>
  </si>
  <si>
    <t>прочие кредиторские задолженности                        -                                12 368,918 млн.сум</t>
  </si>
  <si>
    <t>по итогам 1-квартала 2020 года  по  АО "Кварц".</t>
  </si>
  <si>
    <t>61 062 928 тыс сум</t>
  </si>
  <si>
    <t>56 047 894  тыс сум</t>
  </si>
  <si>
    <t>17,115 млн.шт.</t>
  </si>
  <si>
    <t>14,005 млн.шт.</t>
  </si>
  <si>
    <t>1 664 тыс м2</t>
  </si>
  <si>
    <t>47 816 898 тыс сум</t>
  </si>
  <si>
    <t>455 072 тыс сум</t>
  </si>
  <si>
    <r>
      <t xml:space="preserve"> Численность работающих на АО"Кварц" на 01.04.2020 года -</t>
    </r>
    <r>
      <rPr>
        <b/>
        <i/>
        <sz val="13"/>
        <rFont val="Times New Roman"/>
        <family val="1"/>
        <charset val="204"/>
      </rPr>
      <t>2 273 человек</t>
    </r>
  </si>
  <si>
    <r>
      <t>в том числе ППП -</t>
    </r>
    <r>
      <rPr>
        <b/>
        <i/>
        <sz val="13"/>
        <rFont val="Times New Roman"/>
        <family val="1"/>
        <charset val="204"/>
      </rPr>
      <t>2 120 человек</t>
    </r>
  </si>
  <si>
    <r>
      <t xml:space="preserve">Среднемесячная заработная плата                                       -   </t>
    </r>
    <r>
      <rPr>
        <b/>
        <i/>
        <sz val="13"/>
        <rFont val="Times New Roman"/>
        <family val="1"/>
        <charset val="204"/>
      </rPr>
      <t>2 462,9 тыс сум</t>
    </r>
  </si>
  <si>
    <t>темп роста    - составила 79,5%, причина из-за уменьшения рыночного спроса в результате наблюдалось резкое падение  цены на бирже.</t>
  </si>
  <si>
    <r>
      <rPr>
        <sz val="13"/>
        <rFont val="Times New Roman"/>
        <family val="1"/>
        <charset val="204"/>
      </rPr>
      <t xml:space="preserve">Объем реализации в денежном выражении  </t>
    </r>
    <r>
      <rPr>
        <b/>
        <sz val="13"/>
        <rFont val="Times New Roman"/>
        <family val="1"/>
        <charset val="204"/>
      </rPr>
      <t xml:space="preserve">                    -      44 765 500 тыс сум</t>
    </r>
  </si>
  <si>
    <r>
      <t xml:space="preserve">Кредиторская задолженность на  01.04.2020г.                       - </t>
    </r>
    <r>
      <rPr>
        <b/>
        <sz val="13"/>
        <rFont val="Times New Roman"/>
        <family val="1"/>
        <charset val="204"/>
      </rPr>
      <t>214 287,401 млн.сум</t>
    </r>
  </si>
  <si>
    <r>
      <t xml:space="preserve">Дебиторская задолженность  на 01.04.2020 г.                    -  </t>
    </r>
    <r>
      <rPr>
        <b/>
        <i/>
        <sz val="13"/>
        <rFont val="Times New Roman"/>
        <family val="1"/>
        <charset val="204"/>
      </rPr>
      <t>225 386,387 млн.сум</t>
    </r>
  </si>
  <si>
    <r>
      <t xml:space="preserve">Фонд оплаты труда                                                 </t>
    </r>
    <r>
      <rPr>
        <b/>
        <i/>
        <sz val="13"/>
        <rFont val="Times New Roman"/>
        <family val="1"/>
        <charset val="204"/>
      </rPr>
      <t xml:space="preserve"> - 16 794 496 тыс сум</t>
    </r>
  </si>
  <si>
    <t>Работа выполнена из внешних и услуг</t>
  </si>
  <si>
    <t>млн.шт</t>
  </si>
  <si>
    <t xml:space="preserve">  Выпуск продукции </t>
  </si>
  <si>
    <t>тыс. шт</t>
  </si>
  <si>
    <t xml:space="preserve">    тыс. шт</t>
  </si>
  <si>
    <t xml:space="preserve">Расходы бесплатного питание сотрудников
</t>
  </si>
  <si>
    <t xml:space="preserve">на  сумму  4 737,82 млн.сум, что составляет 10,6 % от общего объема </t>
  </si>
</sst>
</file>

<file path=xl/styles.xml><?xml version="1.0" encoding="utf-8"?>
<styleSheet xmlns="http://schemas.openxmlformats.org/spreadsheetml/2006/main">
  <numFmts count="30">
    <numFmt numFmtId="164" formatCode="0.0"/>
    <numFmt numFmtId="165" formatCode="#,##0.0"/>
    <numFmt numFmtId="166" formatCode="_ &quot;\&quot;* #,##0_ ;_ &quot;\&quot;* \-#,##0_ ;_ &quot;\&quot;* &quot;-&quot;_ ;_ @_ 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_-;\-* #,##0.00_-;_-* &quot;-&quot;??_-;_-@_-"/>
    <numFmt numFmtId="170" formatCode="_ &quot;\&quot;* #,##0.00_ ;_ &quot;\&quot;* \-#,##0.00_ ;_ &quot;\&quot;* &quot;-&quot;??_ ;_ @_ "/>
    <numFmt numFmtId="171" formatCode="_ &quot;$&quot;* #,##0.00_ ;_ &quot;$&quot;* \-#,##0.00_ ;_ &quot;$&quot;* &quot;-&quot;??_ ;_ @_ "/>
    <numFmt numFmtId="172" formatCode="&quot;\&quot;#,##0.00;[Red]&quot;\&quot;\-#,##0.00"/>
    <numFmt numFmtId="173" formatCode="_ &quot;$&quot;* #,##0_ ;_ &quot;$&quot;* \-#,##0_ ;_ &quot;$&quot;* &quot;-&quot;_ ;_ @_ "/>
    <numFmt numFmtId="174" formatCode="_-&quot;\&quot;* #,##0.00_-;\-&quot;\&quot;* #,##0.00_-;_-&quot;\&quot;* &quot;-&quot;??_-;_-@_-"/>
    <numFmt numFmtId="175" formatCode="\$#,##0.00;\(\$#,##0.00\)"/>
    <numFmt numFmtId="176" formatCode="&quot;\&quot;#,##0;[Red]&quot;\&quot;\-#,##0"/>
    <numFmt numFmtId="177" formatCode="_ * #,##0_ ;_ * \-#,##0_ ;_ * &quot;-&quot;_ ;_ @_ "/>
    <numFmt numFmtId="178" formatCode="_ * #,##0.00_ ;_ * \-#,##0.00_ ;_ * &quot;-&quot;??_ ;_ @_ "/>
    <numFmt numFmtId="179" formatCode="#,##0.0;[Red]\-#,##0.0"/>
    <numFmt numFmtId="180" formatCode="_-* #,##0.00[$€-1]_-;\-* #,##0.00[$€-1]_-;_-* &quot;-&quot;??[$€-1]_-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&quot;-&quot;??_р_._-;_-@_-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_ ;[Red]\-#,##0.0\ "/>
    <numFmt numFmtId="192" formatCode="#,##0.000_ ;[Red]\-#,##0.000\ "/>
    <numFmt numFmtId="193" formatCode="0.000"/>
  </numFmts>
  <fonts count="10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name val="Times New Roman"/>
      <family val="1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sz val="16"/>
      <name val="Times New Roman"/>
      <family val="1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i/>
      <sz val="13"/>
      <name val="Arial Cyr"/>
      <charset val="204"/>
    </font>
    <font>
      <i/>
      <sz val="13"/>
      <name val="Arial Cyr"/>
      <charset val="186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Bodoni MT Black"/>
      <family val="1"/>
    </font>
    <font>
      <sz val="10"/>
      <name val="Bodoni MT Black"/>
      <family val="1"/>
    </font>
    <font>
      <b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b/>
      <sz val="8"/>
      <name val="Arial Narrow"/>
      <family val="2"/>
      <charset val="204"/>
    </font>
    <font>
      <sz val="8"/>
      <name val="Arial Cyr"/>
      <charset val="204"/>
    </font>
    <font>
      <sz val="11"/>
      <name val="Arial Narrow"/>
      <family val="2"/>
      <charset val="204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186"/>
    </font>
    <font>
      <i/>
      <sz val="12"/>
      <name val="Arial Cyr"/>
      <charset val="186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09">
    <xf numFmtId="0" fontId="0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2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Font="0" applyFill="0" applyBorder="0" applyAlignment="0" applyProtection="0"/>
    <xf numFmtId="0" fontId="12" fillId="0" borderId="0"/>
    <xf numFmtId="0" fontId="19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/>
    <xf numFmtId="0" fontId="3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38" fontId="22" fillId="2" borderId="3">
      <protection locked="0"/>
    </xf>
    <xf numFmtId="38" fontId="22" fillId="0" borderId="3"/>
    <xf numFmtId="38" fontId="44" fillId="0" borderId="3"/>
    <xf numFmtId="179" fontId="22" fillId="0" borderId="3"/>
    <xf numFmtId="0" fontId="44" fillId="0" borderId="3" applyNumberFormat="0">
      <alignment horizontal="center"/>
    </xf>
    <xf numFmtId="38" fontId="44" fillId="3" borderId="3" applyNumberFormat="0" applyFont="0" applyBorder="0" applyAlignment="0">
      <alignment horizontal="center"/>
    </xf>
    <xf numFmtId="0" fontId="45" fillId="0" borderId="3" applyNumberFormat="0"/>
    <xf numFmtId="0" fontId="44" fillId="0" borderId="3" applyNumberFormat="0"/>
    <xf numFmtId="0" fontId="45" fillId="0" borderId="3" applyNumberFormat="0">
      <alignment horizontal="right"/>
    </xf>
    <xf numFmtId="0" fontId="19" fillId="0" borderId="0" applyFont="0" applyFill="0" applyBorder="0" applyAlignment="0" applyProtection="0"/>
    <xf numFmtId="0" fontId="46" fillId="0" borderId="0"/>
    <xf numFmtId="0" fontId="31" fillId="0" borderId="0"/>
    <xf numFmtId="0" fontId="43" fillId="0" borderId="0"/>
    <xf numFmtId="0" fontId="47" fillId="0" borderId="0"/>
    <xf numFmtId="180" fontId="48" fillId="0" borderId="0" applyFont="0" applyFill="0" applyBorder="0" applyAlignment="0" applyProtection="0"/>
    <xf numFmtId="0" fontId="49" fillId="0" borderId="10" applyNumberFormat="0" applyAlignment="0" applyProtection="0">
      <alignment horizontal="left" vertical="center"/>
    </xf>
    <xf numFmtId="0" fontId="49" fillId="0" borderId="9">
      <alignment horizontal="left" vertical="center"/>
    </xf>
    <xf numFmtId="0" fontId="24" fillId="0" borderId="0"/>
    <xf numFmtId="0" fontId="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1" fillId="0" borderId="0" applyFont="0" applyFill="0" applyBorder="0" applyAlignment="0" applyProtection="0"/>
    <xf numFmtId="166" fontId="53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4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/>
    <xf numFmtId="0" fontId="51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57" fillId="0" borderId="0">
      <alignment horizontal="left"/>
    </xf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183" fontId="58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5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9" fillId="0" borderId="0" applyFont="0" applyFill="0" applyBorder="0" applyAlignment="0" applyProtection="0"/>
    <xf numFmtId="184" fontId="6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7" fillId="0" borderId="0"/>
    <xf numFmtId="0" fontId="68" fillId="0" borderId="0"/>
    <xf numFmtId="0" fontId="19" fillId="0" borderId="0" applyFont="0" applyFill="0" applyBorder="0" applyAlignment="0" applyProtection="0"/>
    <xf numFmtId="0" fontId="69" fillId="0" borderId="0"/>
    <xf numFmtId="0" fontId="56" fillId="0" borderId="0"/>
    <xf numFmtId="0" fontId="50" fillId="0" borderId="0"/>
    <xf numFmtId="0" fontId="13" fillId="0" borderId="0"/>
    <xf numFmtId="0" fontId="56" fillId="0" borderId="0"/>
    <xf numFmtId="0" fontId="60" fillId="0" borderId="0"/>
    <xf numFmtId="0" fontId="56" fillId="0" borderId="0" applyNumberFormat="0" applyProtection="0"/>
    <xf numFmtId="0" fontId="56" fillId="0" borderId="0" applyNumberFormat="0" applyProtection="0"/>
    <xf numFmtId="0" fontId="56" fillId="0" borderId="0"/>
    <xf numFmtId="0" fontId="70" fillId="0" borderId="0"/>
    <xf numFmtId="0" fontId="56" fillId="0" borderId="0"/>
    <xf numFmtId="0" fontId="71" fillId="0" borderId="0"/>
    <xf numFmtId="0" fontId="71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2" fillId="0" borderId="0" applyAlignment="0"/>
    <xf numFmtId="0" fontId="71" fillId="0" borderId="0"/>
    <xf numFmtId="0" fontId="70" fillId="0" borderId="0"/>
    <xf numFmtId="0" fontId="56" fillId="0" borderId="0"/>
    <xf numFmtId="0" fontId="56" fillId="0" borderId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/>
    <xf numFmtId="0" fontId="2" fillId="0" borderId="3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/>
    <xf numFmtId="0" fontId="6" fillId="0" borderId="1" xfId="0" applyFont="1" applyFill="1" applyBorder="1"/>
    <xf numFmtId="0" fontId="2" fillId="0" borderId="5" xfId="0" applyFont="1" applyBorder="1"/>
    <xf numFmtId="0" fontId="6" fillId="0" borderId="5" xfId="0" applyFont="1" applyFill="1" applyBorder="1"/>
    <xf numFmtId="0" fontId="2" fillId="0" borderId="2" xfId="0" applyFont="1" applyBorder="1" applyAlignment="1"/>
    <xf numFmtId="0" fontId="0" fillId="0" borderId="1" xfId="0" applyBorder="1" applyAlignment="1">
      <alignment horizontal="center"/>
    </xf>
    <xf numFmtId="0" fontId="5" fillId="0" borderId="5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3" fillId="0" borderId="0" xfId="0" applyFont="1" applyAlignment="1"/>
    <xf numFmtId="0" fontId="75" fillId="0" borderId="0" xfId="0" applyFont="1" applyFill="1"/>
    <xf numFmtId="189" fontId="76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right"/>
    </xf>
    <xf numFmtId="189" fontId="76" fillId="0" borderId="0" xfId="0" applyNumberFormat="1" applyFont="1" applyFill="1"/>
    <xf numFmtId="0" fontId="75" fillId="0" borderId="0" xfId="0" applyFont="1" applyFill="1" applyAlignment="1">
      <alignment horizontal="left" indent="1"/>
    </xf>
    <xf numFmtId="0" fontId="0" fillId="0" borderId="0" xfId="0" applyFill="1"/>
    <xf numFmtId="0" fontId="75" fillId="0" borderId="0" xfId="0" applyFont="1" applyAlignment="1">
      <alignment horizontal="right"/>
    </xf>
    <xf numFmtId="0" fontId="75" fillId="0" borderId="0" xfId="0" applyFont="1"/>
    <xf numFmtId="0" fontId="76" fillId="0" borderId="0" xfId="0" applyFont="1" applyFill="1"/>
    <xf numFmtId="190" fontId="76" fillId="0" borderId="0" xfId="0" applyNumberFormat="1" applyFont="1" applyFill="1"/>
    <xf numFmtId="189" fontId="76" fillId="0" borderId="0" xfId="0" applyNumberFormat="1" applyFont="1" applyAlignment="1">
      <alignment horizontal="left"/>
    </xf>
    <xf numFmtId="0" fontId="74" fillId="0" borderId="0" xfId="0" applyFont="1"/>
    <xf numFmtId="3" fontId="76" fillId="0" borderId="0" xfId="0" applyNumberFormat="1" applyFont="1"/>
    <xf numFmtId="0" fontId="76" fillId="0" borderId="0" xfId="0" applyFont="1"/>
    <xf numFmtId="0" fontId="77" fillId="0" borderId="0" xfId="0" applyFont="1"/>
    <xf numFmtId="0" fontId="6" fillId="0" borderId="0" xfId="0" applyFont="1"/>
    <xf numFmtId="0" fontId="0" fillId="0" borderId="0" xfId="0" applyFont="1"/>
    <xf numFmtId="0" fontId="80" fillId="0" borderId="0" xfId="0" applyFont="1"/>
    <xf numFmtId="10" fontId="0" fillId="0" borderId="0" xfId="0" applyNumberFormat="1" applyAlignment="1">
      <alignment horizontal="left"/>
    </xf>
    <xf numFmtId="0" fontId="0" fillId="0" borderId="0" xfId="0" applyFont="1" applyFill="1"/>
    <xf numFmtId="0" fontId="80" fillId="4" borderId="0" xfId="0" applyFont="1" applyFill="1"/>
    <xf numFmtId="0" fontId="0" fillId="0" borderId="0" xfId="0" applyAlignment="1"/>
    <xf numFmtId="0" fontId="1" fillId="0" borderId="0" xfId="0" applyFont="1"/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84" fillId="0" borderId="3" xfId="0" applyFont="1" applyBorder="1" applyAlignment="1">
      <alignment horizontal="center" vertical="center"/>
    </xf>
    <xf numFmtId="0" fontId="84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2" fontId="0" fillId="0" borderId="0" xfId="0" applyNumberFormat="1" applyFill="1"/>
    <xf numFmtId="0" fontId="87" fillId="0" borderId="0" xfId="0" applyFont="1" applyFill="1" applyBorder="1" applyAlignment="1">
      <alignment horizontal="left"/>
    </xf>
    <xf numFmtId="0" fontId="87" fillId="0" borderId="0" xfId="0" applyFont="1" applyFill="1" applyAlignment="1">
      <alignment horizontal="left"/>
    </xf>
    <xf numFmtId="2" fontId="0" fillId="0" borderId="3" xfId="0" applyNumberFormat="1" applyFill="1" applyBorder="1"/>
    <xf numFmtId="0" fontId="0" fillId="0" borderId="3" xfId="0" applyFill="1" applyBorder="1"/>
    <xf numFmtId="191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 indent="1"/>
    </xf>
    <xf numFmtId="0" fontId="0" fillId="0" borderId="3" xfId="0" applyFill="1" applyBorder="1" applyAlignment="1">
      <alignment horizontal="left" wrapText="1" indent="1"/>
    </xf>
    <xf numFmtId="192" fontId="0" fillId="0" borderId="3" xfId="0" applyNumberFormat="1" applyFill="1" applyBorder="1" applyAlignment="1">
      <alignment horizontal="center"/>
    </xf>
    <xf numFmtId="191" fontId="0" fillId="0" borderId="0" xfId="0" applyNumberFormat="1" applyFill="1"/>
    <xf numFmtId="0" fontId="0" fillId="0" borderId="3" xfId="0" applyFont="1" applyFill="1" applyBorder="1" applyAlignment="1">
      <alignment horizontal="left" wrapText="1" indent="1"/>
    </xf>
    <xf numFmtId="164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2" fontId="88" fillId="0" borderId="3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/>
    <xf numFmtId="0" fontId="88" fillId="0" borderId="14" xfId="0" applyFont="1" applyFill="1" applyBorder="1" applyAlignment="1">
      <alignment horizontal="center"/>
    </xf>
    <xf numFmtId="0" fontId="91" fillId="0" borderId="0" xfId="0" applyFont="1" applyAlignment="1">
      <alignment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0" fontId="92" fillId="0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3" fontId="9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/>
    <xf numFmtId="165" fontId="93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84" fillId="0" borderId="3" xfId="0" applyFont="1" applyFill="1" applyBorder="1" applyAlignment="1">
      <alignment horizontal="left" indent="1"/>
    </xf>
    <xf numFmtId="4" fontId="93" fillId="0" borderId="3" xfId="0" applyNumberFormat="1" applyFont="1" applyFill="1" applyBorder="1" applyAlignment="1">
      <alignment horizontal="center" vertical="center" wrapText="1"/>
    </xf>
    <xf numFmtId="3" fontId="93" fillId="0" borderId="3" xfId="0" applyNumberFormat="1" applyFont="1" applyFill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/>
    </xf>
    <xf numFmtId="0" fontId="95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95" fillId="0" borderId="3" xfId="0" applyNumberFormat="1" applyFont="1" applyBorder="1" applyAlignment="1">
      <alignment horizontal="center"/>
    </xf>
    <xf numFmtId="0" fontId="95" fillId="0" borderId="3" xfId="0" applyFont="1" applyBorder="1" applyAlignment="1">
      <alignment horizontal="left" wrapText="1" indent="1"/>
    </xf>
    <xf numFmtId="0" fontId="0" fillId="0" borderId="3" xfId="0" applyBorder="1" applyAlignment="1">
      <alignment horizontal="center"/>
    </xf>
    <xf numFmtId="3" fontId="95" fillId="0" borderId="3" xfId="0" applyNumberFormat="1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9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2" fontId="97" fillId="0" borderId="0" xfId="0" applyNumberFormat="1" applyFont="1" applyFill="1"/>
    <xf numFmtId="0" fontId="97" fillId="0" borderId="0" xfId="0" applyFont="1" applyFill="1"/>
    <xf numFmtId="164" fontId="85" fillId="0" borderId="3" xfId="0" applyNumberFormat="1" applyFont="1" applyFill="1" applyBorder="1" applyAlignment="1">
      <alignment horizontal="center"/>
    </xf>
    <xf numFmtId="0" fontId="98" fillId="0" borderId="3" xfId="0" applyFont="1" applyFill="1" applyBorder="1"/>
    <xf numFmtId="2" fontId="98" fillId="0" borderId="0" xfId="0" applyNumberFormat="1" applyFont="1" applyFill="1"/>
    <xf numFmtId="191" fontId="98" fillId="0" borderId="0" xfId="0" applyNumberFormat="1" applyFont="1" applyFill="1"/>
    <xf numFmtId="0" fontId="98" fillId="0" borderId="0" xfId="0" applyFont="1" applyFill="1"/>
    <xf numFmtId="165" fontId="85" fillId="0" borderId="15" xfId="0" applyNumberFormat="1" applyFont="1" applyFill="1" applyBorder="1" applyAlignment="1">
      <alignment horizontal="center"/>
    </xf>
    <xf numFmtId="165" fontId="85" fillId="0" borderId="16" xfId="0" applyNumberFormat="1" applyFont="1" applyFill="1" applyBorder="1" applyAlignment="1">
      <alignment horizontal="center"/>
    </xf>
    <xf numFmtId="0" fontId="98" fillId="0" borderId="17" xfId="0" applyFont="1" applyFill="1" applyBorder="1" applyAlignment="1">
      <alignment horizontal="center"/>
    </xf>
    <xf numFmtId="165" fontId="85" fillId="0" borderId="18" xfId="0" applyNumberFormat="1" applyFont="1" applyFill="1" applyBorder="1" applyAlignment="1">
      <alignment horizontal="center"/>
    </xf>
    <xf numFmtId="165" fontId="85" fillId="0" borderId="3" xfId="0" applyNumberFormat="1" applyFont="1" applyFill="1" applyBorder="1" applyAlignment="1">
      <alignment horizontal="center"/>
    </xf>
    <xf numFmtId="0" fontId="98" fillId="0" borderId="19" xfId="0" applyFont="1" applyFill="1" applyBorder="1" applyAlignment="1">
      <alignment horizontal="left" indent="1"/>
    </xf>
    <xf numFmtId="2" fontId="88" fillId="0" borderId="18" xfId="0" applyNumberFormat="1" applyFont="1" applyFill="1" applyBorder="1" applyAlignment="1">
      <alignment horizontal="center" vertical="center" wrapText="1"/>
    </xf>
    <xf numFmtId="2" fontId="100" fillId="0" borderId="0" xfId="0" applyNumberFormat="1" applyFont="1" applyFill="1" applyBorder="1"/>
    <xf numFmtId="2" fontId="98" fillId="0" borderId="0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0" fillId="0" borderId="8" xfId="0" applyNumberFormat="1" applyBorder="1"/>
    <xf numFmtId="0" fontId="0" fillId="0" borderId="8" xfId="0" applyBorder="1"/>
    <xf numFmtId="0" fontId="4" fillId="0" borderId="3" xfId="0" applyFont="1" applyBorder="1"/>
    <xf numFmtId="3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Fill="1" applyBorder="1"/>
    <xf numFmtId="0" fontId="4" fillId="0" borderId="4" xfId="0" applyFont="1" applyBorder="1"/>
    <xf numFmtId="165" fontId="4" fillId="0" borderId="3" xfId="0" applyNumberFormat="1" applyFont="1" applyFill="1" applyBorder="1" applyAlignment="1">
      <alignment horizontal="center"/>
    </xf>
    <xf numFmtId="0" fontId="73" fillId="0" borderId="0" xfId="0" applyFont="1"/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left" wrapText="1"/>
    </xf>
    <xf numFmtId="0" fontId="102" fillId="0" borderId="0" xfId="0" applyFont="1" applyFill="1" applyAlignment="1">
      <alignment horizontal="left" indent="1"/>
    </xf>
    <xf numFmtId="190" fontId="1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 indent="1"/>
    </xf>
    <xf numFmtId="192" fontId="0" fillId="0" borderId="3" xfId="0" applyNumberFormat="1" applyFill="1" applyBorder="1" applyAlignment="1">
      <alignment horizontal="right"/>
    </xf>
    <xf numFmtId="192" fontId="103" fillId="0" borderId="3" xfId="0" applyNumberFormat="1" applyFont="1" applyFill="1" applyBorder="1" applyAlignment="1">
      <alignment horizontal="center"/>
    </xf>
    <xf numFmtId="19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90" fillId="0" borderId="0" xfId="0" applyFont="1" applyFill="1" applyAlignment="1">
      <alignment horizontal="center"/>
    </xf>
    <xf numFmtId="2" fontId="90" fillId="0" borderId="0" xfId="0" applyNumberFormat="1" applyFont="1" applyFill="1" applyAlignment="1">
      <alignment horizontal="center"/>
    </xf>
    <xf numFmtId="0" fontId="99" fillId="0" borderId="24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6" fillId="0" borderId="0" xfId="0" applyFont="1" applyFill="1" applyAlignment="1">
      <alignment horizontal="center" vertical="center"/>
    </xf>
    <xf numFmtId="0" fontId="95" fillId="0" borderId="2" xfId="0" applyFont="1" applyFill="1" applyBorder="1" applyAlignment="1">
      <alignment horizontal="center" vertical="center" wrapText="1"/>
    </xf>
    <xf numFmtId="0" fontId="95" fillId="0" borderId="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4" fillId="0" borderId="5" xfId="0" applyFont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3" fillId="0" borderId="0" xfId="0" applyFont="1" applyAlignment="1">
      <alignment horizontal="left" wrapText="1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0" fillId="0" borderId="0" xfId="0" applyAlignment="1">
      <alignment horizontal="left"/>
    </xf>
    <xf numFmtId="0" fontId="83" fillId="0" borderId="0" xfId="0" applyFont="1" applyAlignment="1">
      <alignment horizontal="left" vertical="top" wrapText="1"/>
    </xf>
    <xf numFmtId="0" fontId="78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left" wrapText="1"/>
    </xf>
    <xf numFmtId="0" fontId="79" fillId="0" borderId="0" xfId="0" applyFont="1" applyAlignment="1">
      <alignment horizontal="center"/>
    </xf>
    <xf numFmtId="0" fontId="77" fillId="0" borderId="0" xfId="0" applyFont="1" applyAlignment="1"/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left" vertical="top" wrapText="1"/>
    </xf>
    <xf numFmtId="0" fontId="101" fillId="0" borderId="0" xfId="0" applyFont="1" applyFill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opLeftCell="A7" workbookViewId="0">
      <selection activeCell="J12" sqref="J12"/>
    </sheetView>
  </sheetViews>
  <sheetFormatPr defaultRowHeight="12.75"/>
  <cols>
    <col min="1" max="1" width="57" style="35" customWidth="1"/>
    <col min="2" max="2" width="12.28515625" style="35" customWidth="1"/>
    <col min="3" max="3" width="13.42578125" style="73" bestFit="1" customWidth="1"/>
    <col min="4" max="4" width="14.5703125" style="73" customWidth="1"/>
    <col min="5" max="16384" width="9.140625" style="35"/>
  </cols>
  <sheetData>
    <row r="3" spans="1:7" ht="15.75">
      <c r="A3" s="175" t="s">
        <v>183</v>
      </c>
      <c r="B3" s="175"/>
      <c r="C3" s="175"/>
      <c r="D3" s="175"/>
    </row>
    <row r="4" spans="1:7" ht="15.75">
      <c r="A4" s="176"/>
      <c r="B4" s="176"/>
      <c r="C4" s="176"/>
      <c r="D4" s="176"/>
    </row>
    <row r="5" spans="1:7" ht="15.75" thickBot="1">
      <c r="A5" s="136"/>
      <c r="B5" s="136"/>
      <c r="C5" s="145"/>
      <c r="D5" s="144" t="s">
        <v>73</v>
      </c>
    </row>
    <row r="6" spans="1:7" ht="18.75" customHeight="1">
      <c r="A6" s="177" t="s">
        <v>102</v>
      </c>
      <c r="B6" s="179" t="s">
        <v>182</v>
      </c>
      <c r="C6" s="181" t="s">
        <v>192</v>
      </c>
      <c r="D6" s="182"/>
    </row>
    <row r="7" spans="1:7" ht="19.5" customHeight="1">
      <c r="A7" s="178"/>
      <c r="B7" s="180"/>
      <c r="C7" s="89" t="s">
        <v>25</v>
      </c>
      <c r="D7" s="143" t="s">
        <v>24</v>
      </c>
    </row>
    <row r="8" spans="1:7" ht="25.5" customHeight="1">
      <c r="A8" s="142" t="s">
        <v>181</v>
      </c>
      <c r="B8" s="141">
        <v>86433.376274116425</v>
      </c>
      <c r="C8" s="141">
        <v>17735.159</v>
      </c>
      <c r="D8" s="140">
        <v>21336.769</v>
      </c>
    </row>
    <row r="9" spans="1:7" ht="27" customHeight="1">
      <c r="A9" s="142" t="s">
        <v>180</v>
      </c>
      <c r="B9" s="141">
        <v>43326.436661591491</v>
      </c>
      <c r="C9" s="141">
        <v>10911.864</v>
      </c>
      <c r="D9" s="140">
        <v>11015.911</v>
      </c>
    </row>
    <row r="10" spans="1:7" ht="27" customHeight="1">
      <c r="A10" s="142" t="s">
        <v>179</v>
      </c>
      <c r="B10" s="141">
        <v>23875.759539999999</v>
      </c>
      <c r="C10" s="141">
        <v>4700.76</v>
      </c>
      <c r="D10" s="140">
        <v>4454.2340000000004</v>
      </c>
    </row>
    <row r="11" spans="1:7" ht="26.25" customHeight="1">
      <c r="A11" s="142" t="s">
        <v>178</v>
      </c>
      <c r="B11" s="141">
        <f>B10*12%</f>
        <v>2865.0911447999997</v>
      </c>
      <c r="C11" s="141">
        <f>C10*12%</f>
        <v>564.09119999999996</v>
      </c>
      <c r="D11" s="140">
        <v>504.53399999999999</v>
      </c>
    </row>
    <row r="12" spans="1:7" ht="26.25" customHeight="1">
      <c r="A12" s="142" t="s">
        <v>177</v>
      </c>
      <c r="B12" s="141">
        <v>6291.6943717028034</v>
      </c>
      <c r="C12" s="141">
        <v>1432.24</v>
      </c>
      <c r="D12" s="140">
        <v>2631.02</v>
      </c>
    </row>
    <row r="13" spans="1:7" ht="26.25" customHeight="1">
      <c r="A13" s="142" t="s">
        <v>176</v>
      </c>
      <c r="B13" s="141">
        <v>2828.2158845777149</v>
      </c>
      <c r="C13" s="141">
        <v>596.31200000000001</v>
      </c>
      <c r="D13" s="140">
        <v>929.48599999999999</v>
      </c>
    </row>
    <row r="14" spans="1:7" ht="26.25" customHeight="1">
      <c r="A14" s="142" t="s">
        <v>175</v>
      </c>
      <c r="B14" s="141">
        <v>29651.433617077644</v>
      </c>
      <c r="C14" s="141">
        <v>6827.415</v>
      </c>
      <c r="D14" s="140">
        <v>6944.9449999999997</v>
      </c>
    </row>
    <row r="15" spans="1:7" ht="26.25" customHeight="1">
      <c r="A15" s="142" t="s">
        <v>174</v>
      </c>
      <c r="B15" s="141">
        <v>8257.5529999999999</v>
      </c>
      <c r="C15" s="141">
        <v>2166.3310000000001</v>
      </c>
      <c r="D15" s="140">
        <v>2166.3290000000002</v>
      </c>
      <c r="G15" s="102"/>
    </row>
    <row r="16" spans="1:7" ht="21.75" customHeight="1">
      <c r="A16" s="142" t="s">
        <v>173</v>
      </c>
      <c r="B16" s="141">
        <v>5620.3848023087921</v>
      </c>
      <c r="C16" s="141">
        <v>1340.576</v>
      </c>
      <c r="D16" s="140">
        <v>1471.7850000000001</v>
      </c>
    </row>
    <row r="17" spans="1:4" ht="39.75" customHeight="1" thickBot="1">
      <c r="A17" s="139" t="s">
        <v>172</v>
      </c>
      <c r="B17" s="138">
        <f>SUM(B8:B14)</f>
        <v>195272.00749386608</v>
      </c>
      <c r="C17" s="138">
        <f>SUM(C8:C14)</f>
        <v>42767.841200000003</v>
      </c>
      <c r="D17" s="137">
        <f>SUM(D8:D14)</f>
        <v>47816.898999999998</v>
      </c>
    </row>
    <row r="18" spans="1:4" ht="15">
      <c r="A18" s="136"/>
      <c r="B18" s="135"/>
      <c r="C18" s="134"/>
      <c r="D18" s="134"/>
    </row>
    <row r="19" spans="1:4" ht="15" hidden="1">
      <c r="A19" s="133"/>
      <c r="B19" s="132"/>
      <c r="C19" s="132"/>
      <c r="D19" s="132"/>
    </row>
    <row r="20" spans="1:4" ht="15" hidden="1">
      <c r="A20" s="133"/>
      <c r="B20" s="132"/>
      <c r="C20" s="132"/>
      <c r="D20" s="132"/>
    </row>
    <row r="21" spans="1:4" ht="15" hidden="1">
      <c r="A21" s="133"/>
      <c r="B21" s="132"/>
      <c r="C21" s="132"/>
      <c r="D21" s="132"/>
    </row>
    <row r="22" spans="1:4" ht="15" hidden="1">
      <c r="A22" s="133"/>
      <c r="B22" s="132"/>
      <c r="C22" s="132"/>
      <c r="D22" s="132"/>
    </row>
    <row r="23" spans="1:4" ht="15" hidden="1">
      <c r="A23" s="133"/>
      <c r="B23" s="132"/>
      <c r="C23" s="132"/>
      <c r="D23" s="132"/>
    </row>
    <row r="24" spans="1:4" ht="15" hidden="1">
      <c r="A24" s="133"/>
      <c r="B24" s="132"/>
      <c r="C24" s="132"/>
      <c r="D24" s="132"/>
    </row>
    <row r="27" spans="1:4" ht="18.75">
      <c r="A27" s="74" t="s">
        <v>171</v>
      </c>
      <c r="B27" s="74"/>
      <c r="C27" s="130"/>
      <c r="D27" s="130"/>
    </row>
    <row r="28" spans="1:4" ht="18.75">
      <c r="A28" s="74" t="s">
        <v>170</v>
      </c>
      <c r="B28" s="74"/>
      <c r="C28" s="130"/>
      <c r="D28" s="130"/>
    </row>
    <row r="29" spans="1:4" ht="18.75">
      <c r="A29" s="131"/>
      <c r="B29" s="131"/>
      <c r="C29" s="130"/>
      <c r="D29" s="130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opLeftCell="A16" workbookViewId="0">
      <selection activeCell="H29" sqref="H29"/>
    </sheetView>
  </sheetViews>
  <sheetFormatPr defaultRowHeight="12.75"/>
  <cols>
    <col min="1" max="1" width="6.28515625" customWidth="1"/>
    <col min="2" max="2" width="46.42578125" customWidth="1"/>
    <col min="3" max="3" width="16.42578125" customWidth="1"/>
    <col min="4" max="4" width="16" customWidth="1"/>
    <col min="5" max="5" width="16.28515625" customWidth="1"/>
  </cols>
  <sheetData>
    <row r="1" spans="1:5">
      <c r="A1" s="129"/>
      <c r="B1" s="129"/>
      <c r="C1" s="129"/>
      <c r="D1" s="129"/>
      <c r="E1" s="51"/>
    </row>
    <row r="2" spans="1:5" ht="15" customHeight="1">
      <c r="A2" s="183" t="s">
        <v>169</v>
      </c>
      <c r="B2" s="183"/>
      <c r="C2" s="183"/>
      <c r="D2" s="183"/>
      <c r="E2" s="183"/>
    </row>
    <row r="3" spans="1:5">
      <c r="A3" s="184" t="s">
        <v>168</v>
      </c>
      <c r="B3" s="184"/>
      <c r="C3" s="184"/>
      <c r="D3" s="184"/>
      <c r="E3" s="184"/>
    </row>
    <row r="4" spans="1:5">
      <c r="A4" s="185"/>
      <c r="B4" s="185"/>
      <c r="C4" s="185"/>
      <c r="D4" s="185"/>
      <c r="E4" s="185"/>
    </row>
    <row r="5" spans="1:5">
      <c r="E5" t="s">
        <v>167</v>
      </c>
    </row>
    <row r="6" spans="1:5" ht="63" customHeight="1">
      <c r="A6" s="128" t="s">
        <v>166</v>
      </c>
      <c r="B6" s="127" t="s">
        <v>102</v>
      </c>
      <c r="C6" s="126" t="s">
        <v>193</v>
      </c>
      <c r="D6" s="126" t="s">
        <v>194</v>
      </c>
      <c r="E6" s="125" t="s">
        <v>165</v>
      </c>
    </row>
    <row r="7" spans="1:5" ht="27" customHeight="1">
      <c r="A7" s="119">
        <v>1</v>
      </c>
      <c r="B7" s="118" t="s">
        <v>164</v>
      </c>
      <c r="C7" s="117">
        <v>56437429</v>
      </c>
      <c r="D7" s="117">
        <v>44867282</v>
      </c>
      <c r="E7" s="117">
        <f t="shared" ref="E7:E18" si="0">D7-C7</f>
        <v>-11570147</v>
      </c>
    </row>
    <row r="8" spans="1:5" ht="29.25" customHeight="1">
      <c r="A8" s="119">
        <v>2</v>
      </c>
      <c r="B8" s="118" t="s">
        <v>163</v>
      </c>
      <c r="C8" s="117">
        <v>39208195</v>
      </c>
      <c r="D8" s="117">
        <v>32543324</v>
      </c>
      <c r="E8" s="117">
        <f t="shared" si="0"/>
        <v>-6664871</v>
      </c>
    </row>
    <row r="9" spans="1:5" ht="30" customHeight="1">
      <c r="A9" s="124">
        <v>3</v>
      </c>
      <c r="B9" s="118" t="s">
        <v>162</v>
      </c>
      <c r="C9" s="123">
        <f>C7-C8</f>
        <v>17229234</v>
      </c>
      <c r="D9" s="123">
        <f>D7-D8</f>
        <v>12323958</v>
      </c>
      <c r="E9" s="123">
        <f t="shared" si="0"/>
        <v>-4905276</v>
      </c>
    </row>
    <row r="10" spans="1:5" ht="17.25" customHeight="1">
      <c r="A10" s="119">
        <v>4</v>
      </c>
      <c r="B10" s="118" t="s">
        <v>161</v>
      </c>
      <c r="C10" s="117">
        <f>C11+C12+C13</f>
        <v>8703355</v>
      </c>
      <c r="D10" s="117">
        <f>D11+D12+D13</f>
        <v>12068360</v>
      </c>
      <c r="E10" s="117">
        <f t="shared" si="0"/>
        <v>3365005</v>
      </c>
    </row>
    <row r="11" spans="1:5" ht="16.5" customHeight="1">
      <c r="A11" s="122" t="s">
        <v>160</v>
      </c>
      <c r="B11" s="118" t="s">
        <v>159</v>
      </c>
      <c r="C11" s="117">
        <v>1644780</v>
      </c>
      <c r="D11" s="117">
        <v>2485833</v>
      </c>
      <c r="E11" s="117">
        <f t="shared" si="0"/>
        <v>841053</v>
      </c>
    </row>
    <row r="12" spans="1:5" ht="17.25" customHeight="1">
      <c r="A12" s="121" t="s">
        <v>158</v>
      </c>
      <c r="B12" s="118" t="s">
        <v>157</v>
      </c>
      <c r="C12" s="117">
        <v>3103072</v>
      </c>
      <c r="D12" s="117">
        <v>3572305</v>
      </c>
      <c r="E12" s="117">
        <f t="shared" si="0"/>
        <v>469233</v>
      </c>
    </row>
    <row r="13" spans="1:5" ht="15.75" customHeight="1">
      <c r="A13" s="119" t="s">
        <v>156</v>
      </c>
      <c r="B13" s="118" t="s">
        <v>155</v>
      </c>
      <c r="C13" s="117">
        <v>3955503</v>
      </c>
      <c r="D13" s="117">
        <v>6010222</v>
      </c>
      <c r="E13" s="117">
        <f t="shared" si="0"/>
        <v>2054719</v>
      </c>
    </row>
    <row r="14" spans="1:5" ht="18" customHeight="1">
      <c r="A14" s="119">
        <v>5</v>
      </c>
      <c r="B14" s="118" t="s">
        <v>154</v>
      </c>
      <c r="C14" s="117">
        <v>466451</v>
      </c>
      <c r="D14" s="117">
        <v>241764</v>
      </c>
      <c r="E14" s="117">
        <f t="shared" si="0"/>
        <v>-224687</v>
      </c>
    </row>
    <row r="15" spans="1:5" ht="15" customHeight="1">
      <c r="A15" s="119">
        <v>6</v>
      </c>
      <c r="B15" s="118" t="s">
        <v>153</v>
      </c>
      <c r="C15" s="117">
        <f>C9-C10+C14</f>
        <v>8992330</v>
      </c>
      <c r="D15" s="117">
        <f>D9-D10+D14</f>
        <v>497362</v>
      </c>
      <c r="E15" s="117">
        <f t="shared" si="0"/>
        <v>-8494968</v>
      </c>
    </row>
    <row r="16" spans="1:5" ht="15.75" customHeight="1">
      <c r="A16" s="119">
        <v>7</v>
      </c>
      <c r="B16" s="118" t="s">
        <v>152</v>
      </c>
      <c r="C16" s="117">
        <v>2832294</v>
      </c>
      <c r="D16" s="117">
        <v>11305603</v>
      </c>
      <c r="E16" s="117">
        <f t="shared" si="0"/>
        <v>8473309</v>
      </c>
    </row>
    <row r="17" spans="1:8" ht="15.75" customHeight="1">
      <c r="A17" s="119">
        <v>8</v>
      </c>
      <c r="B17" s="118" t="s">
        <v>88</v>
      </c>
      <c r="C17" s="117">
        <v>1021465</v>
      </c>
      <c r="D17" s="117">
        <v>11089867</v>
      </c>
      <c r="E17" s="117">
        <f t="shared" si="0"/>
        <v>10068402</v>
      </c>
    </row>
    <row r="18" spans="1:8" ht="17.25" customHeight="1">
      <c r="A18" s="119">
        <v>9</v>
      </c>
      <c r="B18" s="118" t="s">
        <v>151</v>
      </c>
      <c r="C18" s="117">
        <f>C15+C16-C17</f>
        <v>10803159</v>
      </c>
      <c r="D18" s="117">
        <f>D15+D16-D17</f>
        <v>713098</v>
      </c>
      <c r="E18" s="117">
        <f t="shared" si="0"/>
        <v>-10090061</v>
      </c>
    </row>
    <row r="19" spans="1:8" ht="17.25" customHeight="1">
      <c r="A19" s="119">
        <v>10</v>
      </c>
      <c r="B19" s="118" t="s">
        <v>150</v>
      </c>
      <c r="C19" s="117"/>
      <c r="D19" s="117"/>
      <c r="E19" s="117"/>
    </row>
    <row r="20" spans="1:8" ht="17.25" customHeight="1">
      <c r="A20" s="119">
        <v>11</v>
      </c>
      <c r="B20" s="118" t="s">
        <v>149</v>
      </c>
      <c r="C20" s="117">
        <f>C18</f>
        <v>10803159</v>
      </c>
      <c r="D20" s="117">
        <f>D18</f>
        <v>713098</v>
      </c>
      <c r="E20" s="117">
        <f t="shared" ref="E20:E26" si="1">D20-C20</f>
        <v>-10090061</v>
      </c>
    </row>
    <row r="21" spans="1:8" ht="21" customHeight="1">
      <c r="A21" s="119">
        <v>12</v>
      </c>
      <c r="B21" s="118" t="s">
        <v>148</v>
      </c>
      <c r="C21" s="120">
        <v>2191945</v>
      </c>
      <c r="D21" s="120">
        <v>1350882</v>
      </c>
      <c r="E21" s="117">
        <f t="shared" si="1"/>
        <v>-841063</v>
      </c>
    </row>
    <row r="22" spans="1:8" ht="14.25" customHeight="1">
      <c r="A22" s="119">
        <v>13</v>
      </c>
      <c r="B22" s="118" t="s">
        <v>147</v>
      </c>
      <c r="C22" s="120"/>
      <c r="D22" s="120">
        <v>343807</v>
      </c>
      <c r="E22" s="117">
        <f t="shared" si="1"/>
        <v>343807</v>
      </c>
    </row>
    <row r="23" spans="1:8" ht="16.5" customHeight="1">
      <c r="A23" s="119">
        <v>14</v>
      </c>
      <c r="B23" s="118" t="s">
        <v>85</v>
      </c>
      <c r="C23" s="120">
        <f>C20-C21</f>
        <v>8611214</v>
      </c>
      <c r="D23" s="120">
        <f>D20+D21-D22</f>
        <v>1720173</v>
      </c>
      <c r="E23" s="117">
        <f>D23-C23</f>
        <v>-6891041</v>
      </c>
    </row>
    <row r="24" spans="1:8" ht="18.75" customHeight="1">
      <c r="A24" s="119">
        <v>15</v>
      </c>
      <c r="B24" s="118" t="s">
        <v>146</v>
      </c>
      <c r="C24" s="120">
        <f>C23*12%</f>
        <v>1033345.6799999999</v>
      </c>
      <c r="D24" s="120">
        <f>D23*15%</f>
        <v>258025.94999999998</v>
      </c>
      <c r="E24" s="117">
        <f t="shared" si="1"/>
        <v>-775319.73</v>
      </c>
    </row>
    <row r="25" spans="1:8" ht="16.5" customHeight="1">
      <c r="A25" s="119">
        <v>16</v>
      </c>
      <c r="B25" s="118" t="s">
        <v>83</v>
      </c>
      <c r="C25" s="120"/>
      <c r="D25" s="120"/>
      <c r="E25" s="117">
        <f t="shared" si="1"/>
        <v>0</v>
      </c>
    </row>
    <row r="26" spans="1:8" ht="17.25" customHeight="1">
      <c r="A26" s="119">
        <v>17</v>
      </c>
      <c r="B26" s="118" t="s">
        <v>145</v>
      </c>
      <c r="C26" s="120">
        <f>C20-C24-C25</f>
        <v>9769813.3200000003</v>
      </c>
      <c r="D26" s="120">
        <f>D20-D24-D25</f>
        <v>455072.05000000005</v>
      </c>
      <c r="E26" s="117">
        <f t="shared" si="1"/>
        <v>-9314741.2699999996</v>
      </c>
    </row>
    <row r="28" spans="1:8">
      <c r="A28" s="116"/>
      <c r="B28" s="115"/>
      <c r="C28" s="115"/>
      <c r="D28" s="115"/>
    </row>
    <row r="29" spans="1:8">
      <c r="A29" s="74" t="s">
        <v>144</v>
      </c>
      <c r="B29" s="74"/>
      <c r="C29" s="74"/>
      <c r="D29" s="74"/>
      <c r="E29" s="74"/>
      <c r="F29" s="74"/>
      <c r="G29" s="74"/>
      <c r="H29" s="74"/>
    </row>
    <row r="30" spans="1:8">
      <c r="A30" s="74" t="s">
        <v>143</v>
      </c>
      <c r="B30" s="74"/>
      <c r="C30" s="74"/>
      <c r="D30" s="74"/>
      <c r="E30" s="74"/>
      <c r="F30" s="74"/>
      <c r="G30" s="74"/>
      <c r="H30" s="74"/>
    </row>
  </sheetData>
  <mergeCells count="3">
    <mergeCell ref="A2:E2"/>
    <mergeCell ref="A3:E3"/>
    <mergeCell ref="A4:E4"/>
  </mergeCells>
  <pageMargins left="1.7" right="0.75" top="0.19" bottom="0.19" header="0.19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topLeftCell="A28" zoomScaleNormal="100" workbookViewId="0">
      <selection activeCell="A42" sqref="A42:XFD42"/>
    </sheetView>
  </sheetViews>
  <sheetFormatPr defaultRowHeight="12.75"/>
  <cols>
    <col min="1" max="1" width="49.5703125" style="35" customWidth="1"/>
    <col min="2" max="2" width="19.85546875" style="35" customWidth="1"/>
    <col min="3" max="3" width="21.28515625" style="35" customWidth="1"/>
    <col min="4" max="16384" width="9.140625" style="35"/>
  </cols>
  <sheetData>
    <row r="2" spans="1:3" ht="16.5">
      <c r="A2" s="186" t="s">
        <v>195</v>
      </c>
      <c r="B2" s="186"/>
      <c r="C2" s="186"/>
    </row>
    <row r="3" spans="1:3" ht="16.5">
      <c r="A3" s="186"/>
      <c r="B3" s="186"/>
      <c r="C3" s="186"/>
    </row>
    <row r="4" spans="1:3" ht="16.149999999999999" customHeight="1">
      <c r="A4" s="114" t="s">
        <v>142</v>
      </c>
      <c r="B4" s="187" t="s">
        <v>196</v>
      </c>
      <c r="C4" s="188"/>
    </row>
    <row r="5" spans="1:3" ht="13.15" customHeight="1">
      <c r="A5" s="113"/>
      <c r="B5" s="112" t="s">
        <v>141</v>
      </c>
      <c r="C5" s="111" t="s">
        <v>24</v>
      </c>
    </row>
    <row r="6" spans="1:3" ht="16.149999999999999" customHeight="1">
      <c r="A6" s="110" t="s">
        <v>140</v>
      </c>
      <c r="B6" s="103">
        <f>B7+B15+B27</f>
        <v>12799622.687000001</v>
      </c>
      <c r="C6" s="103">
        <f>C7+C15+C27</f>
        <v>12044666.920641201</v>
      </c>
    </row>
    <row r="7" spans="1:3" ht="19.149999999999999" customHeight="1">
      <c r="A7" s="104" t="s">
        <v>139</v>
      </c>
      <c r="B7" s="103">
        <f>SUM(B8:B14)</f>
        <v>2729481.1289999997</v>
      </c>
      <c r="C7" s="103">
        <f>SUM(C8:C14)</f>
        <v>2485832.9244500003</v>
      </c>
    </row>
    <row r="8" spans="1:3" ht="24" customHeight="1">
      <c r="A8" s="107" t="s">
        <v>133</v>
      </c>
      <c r="B8" s="101">
        <v>1180206.5</v>
      </c>
      <c r="C8" s="101">
        <v>959379.51208999997</v>
      </c>
    </row>
    <row r="9" spans="1:3" ht="15.75" customHeight="1">
      <c r="A9" s="107" t="s">
        <v>138</v>
      </c>
      <c r="B9" s="106">
        <f>B8*12%</f>
        <v>141624.78</v>
      </c>
      <c r="C9" s="101">
        <v>125232.80766000001</v>
      </c>
    </row>
    <row r="10" spans="1:3" ht="15.75" customHeight="1">
      <c r="A10" s="107" t="s">
        <v>130</v>
      </c>
      <c r="B10" s="101">
        <v>36388.18</v>
      </c>
      <c r="C10" s="101">
        <v>34781.375310000003</v>
      </c>
    </row>
    <row r="11" spans="1:3" ht="15.75" customHeight="1">
      <c r="A11" s="107" t="s">
        <v>137</v>
      </c>
      <c r="B11" s="101">
        <v>414171.25300000003</v>
      </c>
      <c r="C11" s="101">
        <v>285662.00235999998</v>
      </c>
    </row>
    <row r="12" spans="1:3" ht="15.75" customHeight="1">
      <c r="A12" s="107" t="s">
        <v>136</v>
      </c>
      <c r="B12" s="101">
        <v>447943.3</v>
      </c>
      <c r="C12" s="101">
        <v>238299.34385999999</v>
      </c>
    </row>
    <row r="13" spans="1:3" ht="15.75" customHeight="1">
      <c r="A13" s="107" t="s">
        <v>124</v>
      </c>
      <c r="B13" s="101">
        <v>439933.36300000001</v>
      </c>
      <c r="C13" s="101">
        <v>780074.01285000006</v>
      </c>
    </row>
    <row r="14" spans="1:3" ht="15.75" customHeight="1">
      <c r="A14" s="107" t="s">
        <v>135</v>
      </c>
      <c r="B14" s="101">
        <v>69213.752999999997</v>
      </c>
      <c r="C14" s="101">
        <v>62403.870320000002</v>
      </c>
    </row>
    <row r="15" spans="1:3" ht="22.5" customHeight="1">
      <c r="A15" s="104" t="s">
        <v>134</v>
      </c>
      <c r="B15" s="109">
        <f>SUM(B16:B26)</f>
        <v>3195616.6910000001</v>
      </c>
      <c r="C15" s="109">
        <f>SUM(C16:C26)</f>
        <v>3572304.66451</v>
      </c>
    </row>
    <row r="16" spans="1:3" ht="15.75" customHeight="1">
      <c r="A16" s="107" t="s">
        <v>133</v>
      </c>
      <c r="B16" s="106">
        <v>1746094.5</v>
      </c>
      <c r="C16" s="101">
        <v>1992400.05</v>
      </c>
    </row>
    <row r="17" spans="1:3" ht="15.75" customHeight="1">
      <c r="A17" s="107" t="s">
        <v>132</v>
      </c>
      <c r="B17" s="106">
        <f>B16*12%</f>
        <v>209531.34</v>
      </c>
      <c r="C17" s="106">
        <v>246314.94171000001</v>
      </c>
    </row>
    <row r="18" spans="1:3" ht="15.75" customHeight="1">
      <c r="A18" s="80" t="s">
        <v>131</v>
      </c>
      <c r="B18" s="106">
        <v>104899.2</v>
      </c>
      <c r="C18" s="101">
        <v>104274.8</v>
      </c>
    </row>
    <row r="19" spans="1:3" ht="15.75" customHeight="1">
      <c r="A19" s="107" t="s">
        <v>130</v>
      </c>
      <c r="B19" s="106">
        <v>1702.09</v>
      </c>
      <c r="C19" s="101">
        <v>1727.15814</v>
      </c>
    </row>
    <row r="20" spans="1:3" ht="19.149999999999999" customHeight="1">
      <c r="A20" s="107" t="s">
        <v>129</v>
      </c>
      <c r="B20" s="106">
        <v>127317.961</v>
      </c>
      <c r="C20" s="101">
        <v>100000</v>
      </c>
    </row>
    <row r="21" spans="1:3" ht="15.75" customHeight="1">
      <c r="A21" s="107" t="s">
        <v>128</v>
      </c>
      <c r="B21" s="106">
        <v>387676.1</v>
      </c>
      <c r="C21" s="101">
        <v>262055.34968000001</v>
      </c>
    </row>
    <row r="22" spans="1:3" ht="15.75" customHeight="1">
      <c r="A22" s="107" t="s">
        <v>127</v>
      </c>
      <c r="B22" s="168">
        <v>12471.2</v>
      </c>
      <c r="C22" s="101"/>
    </row>
    <row r="23" spans="1:3" ht="15.75" customHeight="1">
      <c r="A23" s="107" t="s">
        <v>126</v>
      </c>
      <c r="B23" s="106">
        <v>35983.599999999999</v>
      </c>
      <c r="C23" s="105">
        <v>82027.419500000004</v>
      </c>
    </row>
    <row r="24" spans="1:3" ht="15.75" customHeight="1">
      <c r="A24" s="80" t="s">
        <v>125</v>
      </c>
      <c r="B24" s="106">
        <v>2409.5</v>
      </c>
      <c r="C24" s="101">
        <v>2856.4214400000001</v>
      </c>
    </row>
    <row r="25" spans="1:3" ht="15.75" customHeight="1">
      <c r="A25" s="107" t="s">
        <v>124</v>
      </c>
      <c r="B25" s="106">
        <v>378253.4</v>
      </c>
      <c r="C25" s="101">
        <v>538946.31825999997</v>
      </c>
    </row>
    <row r="26" spans="1:3" ht="15.75" customHeight="1">
      <c r="A26" s="107" t="s">
        <v>123</v>
      </c>
      <c r="B26" s="106">
        <v>189277.8</v>
      </c>
      <c r="C26" s="101">
        <v>241702.20577999999</v>
      </c>
    </row>
    <row r="27" spans="1:3" ht="22.5" customHeight="1">
      <c r="A27" s="104" t="s">
        <v>107</v>
      </c>
      <c r="B27" s="103">
        <f>SUM(B28:B32)+B36+B37+B38+B39+B40+B41+B42+B43+B44+B46+B47+B48</f>
        <v>6874524.8670000006</v>
      </c>
      <c r="C27" s="108">
        <f>SUM(C28:C32)+C36+C37+C38+C39+C40+C41+C42+C43+C44+C46+C47+C48</f>
        <v>5986529.3316812003</v>
      </c>
    </row>
    <row r="28" spans="1:3" ht="24" customHeight="1">
      <c r="A28" s="80" t="s">
        <v>122</v>
      </c>
      <c r="B28" s="101">
        <v>62320.800000000003</v>
      </c>
      <c r="C28" s="101">
        <v>115179.999</v>
      </c>
    </row>
    <row r="29" spans="1:3" ht="19.149999999999999" customHeight="1">
      <c r="A29" s="80" t="s">
        <v>121</v>
      </c>
      <c r="B29" s="101">
        <v>170296.6</v>
      </c>
      <c r="C29" s="101">
        <v>169493.58</v>
      </c>
    </row>
    <row r="30" spans="1:3" ht="15.75" customHeight="1">
      <c r="A30" s="80" t="s">
        <v>120</v>
      </c>
      <c r="B30" s="101">
        <v>196259.8</v>
      </c>
      <c r="C30" s="101">
        <v>99664.04</v>
      </c>
    </row>
    <row r="31" spans="1:3" ht="15.75" customHeight="1">
      <c r="A31" s="80" t="s">
        <v>119</v>
      </c>
      <c r="B31" s="101">
        <v>440505.3</v>
      </c>
      <c r="C31" s="101">
        <v>1419610.6682200001</v>
      </c>
    </row>
    <row r="32" spans="1:3" ht="15.75" customHeight="1">
      <c r="A32" s="80" t="s">
        <v>118</v>
      </c>
      <c r="B32" s="101">
        <f>SUM(B33:B35)</f>
        <v>512757.92300000001</v>
      </c>
      <c r="C32" s="101">
        <f>C33+C34+C35</f>
        <v>581614.62433000002</v>
      </c>
    </row>
    <row r="33" spans="1:4" ht="15.75" customHeight="1">
      <c r="A33" s="80" t="s">
        <v>117</v>
      </c>
      <c r="B33" s="101">
        <v>195591.5</v>
      </c>
      <c r="C33" s="101">
        <v>314924.68274999998</v>
      </c>
    </row>
    <row r="34" spans="1:4" ht="15.75" customHeight="1">
      <c r="A34" s="80" t="s">
        <v>116</v>
      </c>
      <c r="B34" s="101">
        <v>248784.3</v>
      </c>
      <c r="C34" s="105">
        <v>205154.64145</v>
      </c>
    </row>
    <row r="35" spans="1:4" ht="26.45" customHeight="1">
      <c r="A35" s="80" t="s">
        <v>115</v>
      </c>
      <c r="B35" s="101">
        <v>68382.123000000007</v>
      </c>
      <c r="C35" s="105">
        <v>61535.300130000003</v>
      </c>
    </row>
    <row r="36" spans="1:4" ht="15.75" customHeight="1">
      <c r="A36" s="81" t="s">
        <v>114</v>
      </c>
      <c r="B36" s="101">
        <v>1610000</v>
      </c>
      <c r="C36" s="105">
        <v>1381095.1</v>
      </c>
    </row>
    <row r="37" spans="1:4" ht="15.75" customHeight="1">
      <c r="A37" s="80" t="s">
        <v>112</v>
      </c>
      <c r="B37" s="101">
        <v>42000</v>
      </c>
      <c r="C37" s="101">
        <f>342750*12%</f>
        <v>41130</v>
      </c>
    </row>
    <row r="38" spans="1:4" ht="15.75" customHeight="1">
      <c r="A38" s="80" t="s">
        <v>113</v>
      </c>
      <c r="B38" s="101">
        <v>906164.9</v>
      </c>
      <c r="C38" s="105">
        <v>95356</v>
      </c>
    </row>
    <row r="39" spans="1:4" ht="15.75" customHeight="1">
      <c r="A39" s="80" t="s">
        <v>112</v>
      </c>
      <c r="B39" s="101">
        <f>B38*12%</f>
        <v>108739.788</v>
      </c>
      <c r="C39" s="101">
        <f>C38*12%</f>
        <v>11442.72</v>
      </c>
      <c r="D39" s="102"/>
    </row>
    <row r="40" spans="1:4" ht="15.75" customHeight="1">
      <c r="A40" s="80" t="s">
        <v>111</v>
      </c>
      <c r="B40" s="101">
        <v>625000</v>
      </c>
      <c r="C40" s="101">
        <v>257413.49088</v>
      </c>
    </row>
    <row r="41" spans="1:4" ht="15.75" customHeight="1">
      <c r="A41" s="80" t="s">
        <v>110</v>
      </c>
      <c r="B41" s="101">
        <v>9402.9</v>
      </c>
      <c r="C41" s="101">
        <v>6151</v>
      </c>
    </row>
    <row r="42" spans="1:4" ht="18.75" customHeight="1">
      <c r="A42" s="169" t="s">
        <v>272</v>
      </c>
      <c r="B42" s="101">
        <v>575616.30000000005</v>
      </c>
      <c r="C42" s="101">
        <v>586512.41026000003</v>
      </c>
    </row>
    <row r="43" spans="1:4" ht="15.75" customHeight="1">
      <c r="A43" s="81" t="s">
        <v>109</v>
      </c>
      <c r="B43" s="101">
        <f>B42*12%</f>
        <v>69073.956000000006</v>
      </c>
      <c r="C43" s="101">
        <f>C42*12%</f>
        <v>70381.489231200001</v>
      </c>
    </row>
    <row r="44" spans="1:4" ht="15.75" customHeight="1">
      <c r="A44" s="80" t="s">
        <v>108</v>
      </c>
      <c r="B44" s="101">
        <v>529177.69999999995</v>
      </c>
      <c r="C44" s="101">
        <v>90261.364560000002</v>
      </c>
    </row>
    <row r="45" spans="1:4" ht="15.75" customHeight="1">
      <c r="A45" s="80" t="s">
        <v>267</v>
      </c>
      <c r="B45" s="101"/>
      <c r="C45" s="101">
        <v>23692.587630000002</v>
      </c>
    </row>
    <row r="46" spans="1:4" ht="15.75" customHeight="1">
      <c r="A46" s="80" t="s">
        <v>107</v>
      </c>
      <c r="B46" s="101">
        <v>1017208.9</v>
      </c>
      <c r="C46" s="105">
        <v>1061222.8452000001</v>
      </c>
    </row>
    <row r="47" spans="1:4" ht="23.25" customHeight="1">
      <c r="A47" s="100"/>
      <c r="B47" s="99"/>
      <c r="C47" s="99"/>
    </row>
    <row r="48" spans="1:4" ht="15" customHeight="1">
      <c r="A48" s="94" t="s">
        <v>106</v>
      </c>
      <c r="B48" s="94"/>
      <c r="C48" s="98"/>
    </row>
    <row r="49" spans="1:3" ht="12.6" customHeight="1">
      <c r="A49" s="94" t="s">
        <v>105</v>
      </c>
      <c r="B49" s="97"/>
      <c r="C49" s="96"/>
    </row>
    <row r="50" spans="1:3">
      <c r="A50" s="94" t="s">
        <v>104</v>
      </c>
      <c r="B50" s="94"/>
      <c r="C50" s="95"/>
    </row>
    <row r="51" spans="1:3">
      <c r="A51"/>
      <c r="B51"/>
      <c r="C51" s="93"/>
    </row>
    <row r="52" spans="1:3">
      <c r="B52" s="94"/>
      <c r="C52" s="93"/>
    </row>
  </sheetData>
  <mergeCells count="3">
    <mergeCell ref="A2:C2"/>
    <mergeCell ref="A3:C3"/>
    <mergeCell ref="B4:C4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topLeftCell="A19" zoomScaleNormal="100" workbookViewId="0">
      <selection activeCell="B27" sqref="B27:D27"/>
    </sheetView>
  </sheetViews>
  <sheetFormatPr defaultColWidth="8.85546875" defaultRowHeight="12.75"/>
  <cols>
    <col min="1" max="1" width="39.7109375" style="35" customWidth="1"/>
    <col min="2" max="2" width="13.140625" style="35" customWidth="1"/>
    <col min="3" max="3" width="13.5703125" style="73" customWidth="1"/>
    <col min="4" max="4" width="13.7109375" style="73" customWidth="1"/>
    <col min="5" max="16384" width="8.85546875" style="35"/>
  </cols>
  <sheetData>
    <row r="3" spans="1:5" ht="35.25" customHeight="1">
      <c r="A3" s="175" t="s">
        <v>103</v>
      </c>
      <c r="B3" s="175"/>
      <c r="C3" s="175"/>
      <c r="D3" s="175"/>
    </row>
    <row r="4" spans="1:5" ht="19.5" customHeight="1">
      <c r="A4" s="175" t="s">
        <v>186</v>
      </c>
      <c r="B4" s="175"/>
      <c r="C4" s="175"/>
      <c r="D4" s="175"/>
    </row>
    <row r="5" spans="1:5" ht="12.75" customHeight="1">
      <c r="A5" s="189"/>
      <c r="B5" s="189"/>
      <c r="C5" s="189"/>
      <c r="D5" s="189"/>
    </row>
    <row r="6" spans="1:5" ht="10.5" customHeight="1">
      <c r="A6" s="92"/>
      <c r="B6" s="92"/>
      <c r="C6" s="92"/>
      <c r="D6" s="92" t="s">
        <v>73</v>
      </c>
      <c r="E6" s="91"/>
    </row>
    <row r="7" spans="1:5" ht="10.5" customHeight="1">
      <c r="A7" s="90"/>
      <c r="B7" s="90"/>
      <c r="C7" s="90"/>
      <c r="D7" s="90"/>
    </row>
    <row r="8" spans="1:5" ht="15.75" customHeight="1">
      <c r="A8" s="190" t="s">
        <v>102</v>
      </c>
      <c r="B8" s="190" t="s">
        <v>101</v>
      </c>
      <c r="C8" s="191" t="s">
        <v>187</v>
      </c>
      <c r="D8" s="192"/>
    </row>
    <row r="9" spans="1:5" ht="18.75" customHeight="1">
      <c r="A9" s="180"/>
      <c r="B9" s="180"/>
      <c r="C9" s="89" t="s">
        <v>25</v>
      </c>
      <c r="D9" s="89" t="s">
        <v>24</v>
      </c>
    </row>
    <row r="10" spans="1:5" ht="23.25" customHeight="1">
      <c r="A10" s="88" t="s">
        <v>100</v>
      </c>
      <c r="B10" s="79">
        <v>287237.77141169918</v>
      </c>
      <c r="C10" s="79">
        <v>59685.41102341919</v>
      </c>
      <c r="D10" s="87">
        <v>44867.281999999999</v>
      </c>
    </row>
    <row r="11" spans="1:5" ht="24" customHeight="1">
      <c r="A11" s="80" t="s">
        <v>99</v>
      </c>
      <c r="B11" s="79">
        <v>195272.00749386605</v>
      </c>
      <c r="C11" s="79">
        <v>42767.843294662402</v>
      </c>
      <c r="D11" s="78">
        <v>32543.324000000001</v>
      </c>
    </row>
    <row r="12" spans="1:5" ht="24" customHeight="1">
      <c r="A12" s="80" t="s">
        <v>98</v>
      </c>
      <c r="B12" s="79">
        <f>B10-B11</f>
        <v>91965.76391783313</v>
      </c>
      <c r="C12" s="78">
        <f>C10-C11</f>
        <v>16917.567728756789</v>
      </c>
      <c r="D12" s="78">
        <f>D10-D11</f>
        <v>12323.957999999999</v>
      </c>
    </row>
    <row r="13" spans="1:5" ht="24" customHeight="1">
      <c r="A13" s="80" t="s">
        <v>97</v>
      </c>
      <c r="B13" s="79">
        <f>B14+B15+B16</f>
        <v>50084.905069162603</v>
      </c>
      <c r="C13" s="82">
        <f>C14+C15+C16</f>
        <v>12790.978203631639</v>
      </c>
      <c r="D13" s="82">
        <f>D14+D15+D16</f>
        <v>12068.36</v>
      </c>
    </row>
    <row r="14" spans="1:5" ht="24" customHeight="1">
      <c r="A14" s="80" t="s">
        <v>96</v>
      </c>
      <c r="B14" s="79">
        <v>10917.924520000002</v>
      </c>
      <c r="C14" s="79">
        <v>2729.4811300000006</v>
      </c>
      <c r="D14" s="82">
        <v>2485.8330000000001</v>
      </c>
    </row>
    <row r="15" spans="1:5" ht="24" customHeight="1">
      <c r="A15" s="80" t="s">
        <v>95</v>
      </c>
      <c r="B15" s="79">
        <v>12844.881046882598</v>
      </c>
      <c r="C15" s="79">
        <v>3186.9721980616382</v>
      </c>
      <c r="D15" s="82">
        <v>3572.3049999999998</v>
      </c>
    </row>
    <row r="16" spans="1:5" ht="24" customHeight="1">
      <c r="A16" s="80" t="s">
        <v>94</v>
      </c>
      <c r="B16" s="79">
        <v>26322.099502280005</v>
      </c>
      <c r="C16" s="79">
        <v>6874.5248755700013</v>
      </c>
      <c r="D16" s="82">
        <v>6010.2219999999998</v>
      </c>
    </row>
    <row r="17" spans="1:5" ht="24" customHeight="1">
      <c r="A17" s="80" t="s">
        <v>93</v>
      </c>
      <c r="B17" s="79">
        <v>1871.0696</v>
      </c>
      <c r="C17" s="86">
        <v>467.76740000000001</v>
      </c>
      <c r="D17" s="86">
        <v>241.76400000000001</v>
      </c>
    </row>
    <row r="18" spans="1:5" ht="26.25" customHeight="1">
      <c r="A18" s="80" t="s">
        <v>92</v>
      </c>
      <c r="B18" s="82">
        <f>B12-B13+B17</f>
        <v>43751.928448670529</v>
      </c>
      <c r="C18" s="82">
        <f>C12-C13+C17</f>
        <v>4594.3569251251492</v>
      </c>
      <c r="D18" s="82">
        <f>D12-D13+D17</f>
        <v>497.36199999999815</v>
      </c>
    </row>
    <row r="19" spans="1:5" ht="30" customHeight="1">
      <c r="A19" s="80" t="s">
        <v>91</v>
      </c>
      <c r="B19" s="85">
        <f>B20+B21-B22</f>
        <v>-4000</v>
      </c>
      <c r="C19" s="85">
        <f>C20+C21-C22</f>
        <v>-1000</v>
      </c>
      <c r="D19" s="85">
        <f>D20+D21-D22</f>
        <v>215.73599999999897</v>
      </c>
    </row>
    <row r="20" spans="1:5" ht="24.75" customHeight="1">
      <c r="A20" s="80" t="s">
        <v>90</v>
      </c>
      <c r="B20" s="79">
        <v>0</v>
      </c>
      <c r="C20" s="79"/>
      <c r="D20" s="82">
        <v>308.702</v>
      </c>
    </row>
    <row r="21" spans="1:5" ht="24.75" customHeight="1">
      <c r="A21" s="80" t="s">
        <v>89</v>
      </c>
      <c r="B21" s="79">
        <v>0</v>
      </c>
      <c r="C21" s="79"/>
      <c r="D21" s="82">
        <v>10996.901</v>
      </c>
    </row>
    <row r="22" spans="1:5" ht="24.75" customHeight="1">
      <c r="A22" s="80" t="s">
        <v>88</v>
      </c>
      <c r="B22" s="79">
        <v>4000</v>
      </c>
      <c r="C22" s="79">
        <v>1000</v>
      </c>
      <c r="D22" s="82">
        <v>11089.867</v>
      </c>
    </row>
    <row r="23" spans="1:5" ht="17.25" customHeight="1">
      <c r="A23" s="80" t="s">
        <v>87</v>
      </c>
      <c r="B23" s="82">
        <f>B18+B19</f>
        <v>39751.928448670529</v>
      </c>
      <c r="C23" s="82">
        <f>C18+C19</f>
        <v>3594.3569251251492</v>
      </c>
      <c r="D23" s="82">
        <f>D18+D19</f>
        <v>713.09799999999711</v>
      </c>
    </row>
    <row r="24" spans="1:5" ht="39.6" customHeight="1">
      <c r="A24" s="81" t="s">
        <v>86</v>
      </c>
      <c r="B24" s="79">
        <v>0</v>
      </c>
      <c r="C24" s="170"/>
      <c r="D24" s="171">
        <f>1350.882-343.807</f>
        <v>1007.075</v>
      </c>
    </row>
    <row r="25" spans="1:5" ht="24" customHeight="1">
      <c r="A25" s="84" t="s">
        <v>85</v>
      </c>
      <c r="B25" s="79">
        <f>B23+B24</f>
        <v>39751.928448670529</v>
      </c>
      <c r="C25" s="82">
        <f>C23+C24</f>
        <v>3594.3569251251492</v>
      </c>
      <c r="D25" s="82">
        <f>D23+D24</f>
        <v>1720.172999999997</v>
      </c>
      <c r="E25" s="83"/>
    </row>
    <row r="26" spans="1:5" ht="25.5" customHeight="1">
      <c r="A26" s="80" t="s">
        <v>84</v>
      </c>
      <c r="B26" s="78">
        <f>B25*15%</f>
        <v>5962.789267300579</v>
      </c>
      <c r="C26" s="78">
        <f>C25*15%</f>
        <v>539.15353876877236</v>
      </c>
      <c r="D26" s="78">
        <f>D25*15%</f>
        <v>258.02594999999957</v>
      </c>
    </row>
    <row r="27" spans="1:5" ht="29.25" customHeight="1">
      <c r="A27" s="80" t="s">
        <v>82</v>
      </c>
      <c r="B27" s="82">
        <f>B23-B26</f>
        <v>33789.139181369952</v>
      </c>
      <c r="C27" s="82">
        <f>C23-C26</f>
        <v>3055.203386356377</v>
      </c>
      <c r="D27" s="82">
        <f>D23-D26</f>
        <v>455.07204999999755</v>
      </c>
    </row>
    <row r="28" spans="1:5" hidden="1"/>
    <row r="29" spans="1:5" hidden="1">
      <c r="A29" s="77"/>
      <c r="B29" s="77"/>
      <c r="C29" s="76"/>
      <c r="D29" s="76"/>
    </row>
    <row r="30" spans="1:5">
      <c r="B30" s="73"/>
    </row>
    <row r="33" spans="1:4">
      <c r="A33" s="74" t="s">
        <v>81</v>
      </c>
      <c r="B33" s="75"/>
      <c r="C33" s="35"/>
      <c r="D33" s="35"/>
    </row>
    <row r="34" spans="1:4" ht="18" customHeight="1">
      <c r="A34" s="74" t="s">
        <v>80</v>
      </c>
      <c r="B34" s="74"/>
      <c r="C34" s="35"/>
      <c r="D34" s="35"/>
    </row>
    <row r="35" spans="1:4" ht="18.75" customHeight="1">
      <c r="A35" s="74" t="s">
        <v>79</v>
      </c>
      <c r="B35" s="74"/>
      <c r="C35" s="35"/>
      <c r="D35" s="35"/>
    </row>
  </sheetData>
  <mergeCells count="6">
    <mergeCell ref="A3:D3"/>
    <mergeCell ref="A4:D4"/>
    <mergeCell ref="A5:D5"/>
    <mergeCell ref="A8:A9"/>
    <mergeCell ref="B8:B9"/>
    <mergeCell ref="C8:D8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opLeftCell="A4" zoomScaleNormal="100" workbookViewId="0">
      <selection activeCell="D16" sqref="D16"/>
    </sheetView>
  </sheetViews>
  <sheetFormatPr defaultRowHeight="12.75"/>
  <cols>
    <col min="1" max="1" width="4.42578125" style="52" customWidth="1"/>
    <col min="2" max="2" width="41.5703125" style="52" customWidth="1"/>
    <col min="3" max="3" width="8.85546875" style="52" customWidth="1"/>
    <col min="4" max="4" width="12" style="52" customWidth="1"/>
    <col min="5" max="5" width="11.140625" style="52" customWidth="1"/>
    <col min="6" max="6" width="14.140625" style="52" customWidth="1"/>
    <col min="7" max="7" width="9.140625" style="52" customWidth="1"/>
    <col min="8" max="8" width="11.42578125" style="52" customWidth="1"/>
    <col min="9" max="16384" width="9.140625" style="52"/>
  </cols>
  <sheetData>
    <row r="1" spans="1:8" ht="76.5" customHeight="1">
      <c r="G1"/>
    </row>
    <row r="3" spans="1:8" ht="34.5" customHeight="1">
      <c r="A3" s="193" t="s">
        <v>78</v>
      </c>
      <c r="B3" s="193"/>
      <c r="C3" s="193"/>
      <c r="D3" s="193"/>
      <c r="E3" s="193"/>
      <c r="F3" s="193"/>
      <c r="G3" s="193"/>
      <c r="H3" s="193"/>
    </row>
    <row r="4" spans="1:8" ht="34.5" customHeight="1">
      <c r="A4" s="194" t="s">
        <v>188</v>
      </c>
      <c r="B4" s="194"/>
      <c r="C4" s="194"/>
      <c r="D4" s="194"/>
      <c r="E4" s="194"/>
      <c r="F4" s="194"/>
      <c r="G4" s="194"/>
      <c r="H4" s="194"/>
    </row>
    <row r="5" spans="1:8" ht="23.25" customHeight="1">
      <c r="A5" s="195"/>
      <c r="B5" s="195"/>
      <c r="C5" s="195"/>
      <c r="D5" s="195"/>
      <c r="E5" s="195"/>
      <c r="F5" s="195"/>
      <c r="G5" s="195"/>
      <c r="H5" s="195"/>
    </row>
    <row r="6" spans="1:8" ht="32.25" customHeight="1">
      <c r="A6" s="72"/>
      <c r="B6" s="196" t="s">
        <v>26</v>
      </c>
      <c r="C6" s="196" t="s">
        <v>30</v>
      </c>
      <c r="D6" s="198" t="s">
        <v>189</v>
      </c>
      <c r="E6" s="199"/>
      <c r="F6" s="200"/>
      <c r="G6" s="196" t="s">
        <v>77</v>
      </c>
      <c r="H6" s="70" t="s">
        <v>76</v>
      </c>
    </row>
    <row r="7" spans="1:8" ht="23.25" customHeight="1">
      <c r="A7" s="71"/>
      <c r="B7" s="197"/>
      <c r="C7" s="197"/>
      <c r="D7" s="70" t="s">
        <v>25</v>
      </c>
      <c r="E7" s="70" t="s">
        <v>24</v>
      </c>
      <c r="F7" s="70" t="s">
        <v>75</v>
      </c>
      <c r="G7" s="197"/>
      <c r="H7" s="70" t="s">
        <v>7</v>
      </c>
    </row>
    <row r="8" spans="1:8" ht="24.75" customHeight="1">
      <c r="A8" s="69">
        <v>1</v>
      </c>
      <c r="B8" s="68" t="s">
        <v>74</v>
      </c>
      <c r="C8" s="55" t="s">
        <v>73</v>
      </c>
      <c r="D8" s="54">
        <v>60278.834000000003</v>
      </c>
      <c r="E8" s="54">
        <v>61062.928</v>
      </c>
      <c r="F8" s="58">
        <f>E8/D8*100</f>
        <v>101.30077831299789</v>
      </c>
      <c r="G8" s="54">
        <v>69453.839000000007</v>
      </c>
      <c r="H8" s="58">
        <f>E8/G8*100</f>
        <v>87.918722534545552</v>
      </c>
    </row>
    <row r="9" spans="1:8" ht="24" customHeight="1">
      <c r="A9" s="57">
        <v>2</v>
      </c>
      <c r="B9" s="59" t="s">
        <v>72</v>
      </c>
      <c r="C9" s="59" t="s">
        <v>71</v>
      </c>
      <c r="D9" s="62">
        <v>53890.034</v>
      </c>
      <c r="E9" s="62">
        <v>56047.894</v>
      </c>
      <c r="F9" s="58">
        <f>E9/D9*100</f>
        <v>104.00419120166077</v>
      </c>
      <c r="G9" s="62">
        <v>67962.573999999993</v>
      </c>
      <c r="H9" s="58">
        <f>E9/G9*100</f>
        <v>82.468762881170449</v>
      </c>
    </row>
    <row r="10" spans="1:8" ht="16.5" customHeight="1">
      <c r="A10" s="67">
        <v>3</v>
      </c>
      <c r="B10" s="66" t="s">
        <v>70</v>
      </c>
      <c r="C10" s="65" t="s">
        <v>268</v>
      </c>
      <c r="D10" s="64"/>
      <c r="E10" s="62"/>
      <c r="F10" s="63"/>
      <c r="G10" s="62"/>
      <c r="H10" s="61"/>
    </row>
    <row r="11" spans="1:8" ht="24" customHeight="1">
      <c r="A11" s="60"/>
      <c r="B11" s="56" t="s">
        <v>69</v>
      </c>
      <c r="C11" s="55" t="s">
        <v>68</v>
      </c>
      <c r="D11" s="172">
        <v>7.3529999999999998</v>
      </c>
      <c r="E11" s="172">
        <v>17.114999999999998</v>
      </c>
      <c r="F11" s="58">
        <f>E11/D11*100</f>
        <v>232.76213790289674</v>
      </c>
      <c r="G11" s="54">
        <v>10.68</v>
      </c>
      <c r="H11" s="58">
        <f>E11/G11*100</f>
        <v>160.25280898876403</v>
      </c>
    </row>
    <row r="12" spans="1:8" ht="24" customHeight="1">
      <c r="A12" s="60"/>
      <c r="B12" s="56" t="s">
        <v>67</v>
      </c>
      <c r="C12" s="59" t="s">
        <v>66</v>
      </c>
      <c r="D12" s="53">
        <v>23.577000000000002</v>
      </c>
      <c r="E12" s="54">
        <v>14.005000000000001</v>
      </c>
      <c r="F12" s="58">
        <f>E12/D12*100</f>
        <v>59.40111125249183</v>
      </c>
      <c r="G12" s="54">
        <v>32.813000000000002</v>
      </c>
      <c r="H12" s="58">
        <f>E12/G12*100</f>
        <v>42.681254380885626</v>
      </c>
    </row>
    <row r="13" spans="1:8" ht="24.75" customHeight="1">
      <c r="A13" s="57"/>
      <c r="B13" s="56" t="s">
        <v>65</v>
      </c>
      <c r="C13" s="55" t="s">
        <v>11</v>
      </c>
      <c r="D13" s="173">
        <v>1452</v>
      </c>
      <c r="E13" s="54">
        <v>1663.9</v>
      </c>
      <c r="F13" s="53">
        <f>E13/D13*100</f>
        <v>114.59366391184574</v>
      </c>
      <c r="G13" s="54">
        <v>1607</v>
      </c>
      <c r="H13" s="53">
        <f>E13/G13*100</f>
        <v>103.54075917859366</v>
      </c>
    </row>
    <row r="16" spans="1:8" ht="30.75" customHeight="1">
      <c r="A16" t="s">
        <v>64</v>
      </c>
    </row>
    <row r="17" spans="1:1" ht="15.75" customHeight="1">
      <c r="A17" t="s">
        <v>63</v>
      </c>
    </row>
  </sheetData>
  <mergeCells count="7">
    <mergeCell ref="A3:H3"/>
    <mergeCell ref="A4:H4"/>
    <mergeCell ref="A5:H5"/>
    <mergeCell ref="B6:B7"/>
    <mergeCell ref="C6:C7"/>
    <mergeCell ref="D6:F6"/>
    <mergeCell ref="G6:G7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0"/>
  <sheetViews>
    <sheetView tabSelected="1" zoomScaleNormal="100" workbookViewId="0">
      <selection activeCell="J14" sqref="J14"/>
    </sheetView>
  </sheetViews>
  <sheetFormatPr defaultRowHeight="12.75"/>
  <cols>
    <col min="6" max="6" width="12.28515625" customWidth="1"/>
    <col min="7" max="7" width="16.140625" customWidth="1"/>
  </cols>
  <sheetData>
    <row r="1" spans="1:11" ht="20.25" customHeight="1">
      <c r="A1" s="203" t="s">
        <v>62</v>
      </c>
      <c r="B1" s="203"/>
      <c r="C1" s="203"/>
      <c r="D1" s="203"/>
      <c r="E1" s="203"/>
      <c r="F1" s="203"/>
      <c r="G1" s="203"/>
      <c r="H1" s="203"/>
      <c r="I1" s="203"/>
    </row>
    <row r="2" spans="1:11" ht="18" customHeight="1">
      <c r="A2" s="207" t="s">
        <v>197</v>
      </c>
      <c r="B2" s="207"/>
      <c r="C2" s="207"/>
      <c r="D2" s="207"/>
      <c r="E2" s="207"/>
      <c r="F2" s="207"/>
      <c r="G2" s="207"/>
      <c r="H2" s="207"/>
      <c r="I2" s="207"/>
    </row>
    <row r="3" spans="1:11" ht="18" customHeight="1">
      <c r="A3" s="47" t="s">
        <v>61</v>
      </c>
      <c r="B3" s="47"/>
      <c r="C3" s="47"/>
      <c r="D3" s="47"/>
      <c r="E3" s="47"/>
      <c r="F3" s="46"/>
      <c r="G3" s="46"/>
      <c r="H3" s="46"/>
      <c r="I3" s="46"/>
    </row>
    <row r="4" spans="1:11" ht="24.75" customHeight="1">
      <c r="A4" s="204" t="s">
        <v>198</v>
      </c>
      <c r="B4" s="205"/>
      <c r="C4" s="205"/>
      <c r="D4" s="205"/>
      <c r="E4" s="205"/>
      <c r="F4" s="205"/>
      <c r="G4" s="205"/>
      <c r="H4" s="205"/>
      <c r="I4" s="205"/>
    </row>
    <row r="5" spans="1:11" ht="16.5" customHeight="1">
      <c r="A5" s="206" t="s">
        <v>199</v>
      </c>
      <c r="B5" s="206"/>
      <c r="C5" s="206"/>
      <c r="D5" s="206"/>
      <c r="E5" s="206"/>
      <c r="F5" s="206"/>
      <c r="G5" s="206"/>
      <c r="H5" s="206"/>
      <c r="I5" s="206"/>
    </row>
    <row r="6" spans="1:11" ht="36.75" customHeight="1">
      <c r="A6" s="206" t="s">
        <v>201</v>
      </c>
      <c r="B6" s="206"/>
      <c r="C6" s="206"/>
      <c r="D6" s="206"/>
      <c r="E6" s="206"/>
      <c r="F6" s="206"/>
      <c r="G6" s="206"/>
      <c r="H6" s="206"/>
      <c r="I6" s="206"/>
    </row>
    <row r="7" spans="1:11" ht="14.25" customHeight="1">
      <c r="A7" s="202" t="s">
        <v>200</v>
      </c>
      <c r="B7" s="202"/>
      <c r="C7" s="202"/>
      <c r="D7" s="202"/>
      <c r="E7" s="202"/>
      <c r="F7" s="202"/>
      <c r="G7" s="202"/>
      <c r="H7" s="202"/>
      <c r="I7" s="202"/>
    </row>
    <row r="8" spans="1:11" ht="15.75" customHeight="1">
      <c r="A8" s="202" t="s">
        <v>202</v>
      </c>
      <c r="B8" s="202"/>
      <c r="C8" s="202"/>
      <c r="D8" s="202"/>
      <c r="E8" s="202"/>
      <c r="F8" s="202"/>
      <c r="G8" s="202"/>
      <c r="H8" s="202"/>
      <c r="I8" s="202"/>
    </row>
    <row r="9" spans="1:11" ht="17.2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8" customHeight="1">
      <c r="A10" s="47" t="s">
        <v>60</v>
      </c>
      <c r="B10" s="47"/>
      <c r="C10" s="47"/>
      <c r="D10" s="47"/>
      <c r="E10" s="47"/>
      <c r="F10" s="46"/>
      <c r="G10" s="46"/>
      <c r="H10" s="46"/>
      <c r="I10" s="46"/>
    </row>
    <row r="11" spans="1:11" ht="18" customHeight="1">
      <c r="A11" t="s">
        <v>203</v>
      </c>
      <c r="B11" s="51"/>
      <c r="C11" s="51"/>
      <c r="D11" s="51"/>
      <c r="E11" s="51"/>
      <c r="F11" s="51"/>
      <c r="G11" s="51"/>
      <c r="H11" s="51"/>
      <c r="I11" s="51"/>
    </row>
    <row r="12" spans="1:11" s="35" customFormat="1" ht="18" customHeight="1">
      <c r="A12" s="35" t="s">
        <v>273</v>
      </c>
      <c r="B12" s="49"/>
      <c r="C12" s="49"/>
      <c r="D12" s="49"/>
      <c r="E12" s="49"/>
      <c r="F12" s="49"/>
      <c r="G12" s="49"/>
      <c r="H12" s="49"/>
      <c r="I12" s="49"/>
    </row>
    <row r="13" spans="1:11" ht="18" customHeight="1">
      <c r="A13" t="s">
        <v>59</v>
      </c>
      <c r="B13" s="46"/>
      <c r="C13" s="46"/>
      <c r="D13" s="46"/>
      <c r="E13" s="46"/>
      <c r="F13" s="46"/>
      <c r="G13" s="46"/>
      <c r="H13" s="46"/>
      <c r="I13" s="46"/>
    </row>
    <row r="14" spans="1:11" ht="18" customHeight="1">
      <c r="A14" t="s">
        <v>204</v>
      </c>
      <c r="B14" s="46"/>
      <c r="C14" s="46"/>
      <c r="D14" s="46"/>
      <c r="E14" s="46"/>
      <c r="F14" s="46"/>
      <c r="G14" s="46"/>
      <c r="H14" s="46"/>
      <c r="I14" s="46"/>
    </row>
    <row r="15" spans="1:11" ht="18" customHeight="1">
      <c r="A15" s="46"/>
      <c r="B15" s="46"/>
      <c r="C15" s="46"/>
      <c r="D15" s="46"/>
      <c r="E15" s="46"/>
      <c r="F15" s="46"/>
      <c r="G15" s="46"/>
      <c r="H15" s="46"/>
      <c r="I15" s="46"/>
    </row>
    <row r="16" spans="1:11" ht="18" customHeight="1">
      <c r="A16" s="47" t="s">
        <v>58</v>
      </c>
      <c r="B16" s="47"/>
      <c r="C16" s="47"/>
      <c r="D16" s="47"/>
      <c r="E16" s="47"/>
      <c r="F16" s="46"/>
      <c r="G16" s="46"/>
      <c r="H16" s="46"/>
      <c r="I16" s="46"/>
    </row>
    <row r="17" spans="1:9" ht="18" customHeight="1">
      <c r="A17" t="s">
        <v>205</v>
      </c>
      <c r="B17" s="46"/>
      <c r="C17" s="46"/>
      <c r="D17" s="46"/>
      <c r="E17" s="46"/>
      <c r="F17" s="46"/>
      <c r="G17" s="46"/>
      <c r="H17" s="46"/>
      <c r="I17" s="46"/>
    </row>
    <row r="18" spans="1:9" ht="18" customHeight="1">
      <c r="A18" s="35" t="s">
        <v>206</v>
      </c>
      <c r="B18" s="49"/>
      <c r="C18" s="49"/>
      <c r="D18" s="49"/>
      <c r="E18" s="49"/>
      <c r="F18" s="49"/>
      <c r="G18" s="49"/>
      <c r="H18" s="49"/>
      <c r="I18" s="49"/>
    </row>
    <row r="19" spans="1:9" ht="18" customHeight="1">
      <c r="A19" s="35" t="s">
        <v>207</v>
      </c>
      <c r="B19" s="49"/>
      <c r="C19" s="49"/>
      <c r="D19" s="49"/>
      <c r="E19" s="49"/>
      <c r="F19" s="49"/>
      <c r="G19" s="49"/>
      <c r="H19" s="49"/>
      <c r="I19" s="49"/>
    </row>
    <row r="20" spans="1:9" ht="18" customHeight="1">
      <c r="A20" s="35" t="s">
        <v>208</v>
      </c>
      <c r="B20" s="49"/>
      <c r="C20" s="49"/>
      <c r="D20" s="49"/>
      <c r="E20" s="49"/>
      <c r="F20" s="49"/>
      <c r="G20" s="49"/>
      <c r="H20" s="49"/>
      <c r="I20" s="49"/>
    </row>
    <row r="21" spans="1:9" ht="18" customHeight="1">
      <c r="A21" s="35" t="s">
        <v>209</v>
      </c>
      <c r="B21" s="49"/>
      <c r="C21" s="49"/>
      <c r="D21" s="49"/>
      <c r="E21" s="49"/>
      <c r="F21" s="49"/>
      <c r="G21" s="49"/>
      <c r="H21" s="49"/>
      <c r="I21" s="49"/>
    </row>
    <row r="22" spans="1:9" ht="18" customHeight="1">
      <c r="A22" s="35" t="s">
        <v>210</v>
      </c>
      <c r="B22" s="49"/>
      <c r="C22" s="49"/>
      <c r="D22" s="49"/>
      <c r="E22" s="49"/>
      <c r="F22" s="49"/>
      <c r="G22" s="49"/>
      <c r="H22" s="49"/>
      <c r="I22" s="49"/>
    </row>
    <row r="23" spans="1:9" ht="18" customHeight="1">
      <c r="A23" s="35" t="s">
        <v>211</v>
      </c>
      <c r="B23" s="49"/>
      <c r="C23" s="49"/>
      <c r="D23" s="49"/>
      <c r="E23" s="49"/>
      <c r="F23" s="49"/>
      <c r="G23" s="49"/>
      <c r="H23" s="49"/>
      <c r="I23" s="49"/>
    </row>
    <row r="24" spans="1:9" ht="18" customHeight="1">
      <c r="A24" t="s">
        <v>212</v>
      </c>
      <c r="B24" s="46"/>
      <c r="C24" s="46"/>
      <c r="D24" s="46"/>
      <c r="E24" s="46"/>
      <c r="F24" s="46"/>
      <c r="G24" s="46"/>
      <c r="H24" s="46"/>
      <c r="I24" s="46"/>
    </row>
    <row r="25" spans="1:9" ht="18" customHeight="1">
      <c r="A25" t="s">
        <v>213</v>
      </c>
      <c r="B25" s="46"/>
      <c r="C25" s="46"/>
      <c r="D25" s="46"/>
      <c r="E25" s="46"/>
      <c r="F25" s="46"/>
      <c r="G25" s="46"/>
      <c r="H25" s="46"/>
      <c r="I25" s="46"/>
    </row>
    <row r="26" spans="1:9" ht="18" customHeight="1">
      <c r="A26" s="35" t="s">
        <v>214</v>
      </c>
      <c r="B26" s="49"/>
      <c r="C26" s="49"/>
      <c r="D26" s="49"/>
      <c r="E26" s="49"/>
      <c r="F26" s="49"/>
      <c r="G26" s="46"/>
      <c r="H26" s="46"/>
      <c r="I26" s="46"/>
    </row>
    <row r="27" spans="1:9" ht="18" customHeight="1">
      <c r="A27" t="s">
        <v>215</v>
      </c>
      <c r="B27" s="46"/>
      <c r="C27" s="46"/>
      <c r="D27" s="46"/>
      <c r="E27" s="46"/>
      <c r="F27" s="46"/>
      <c r="G27" s="46"/>
      <c r="H27" s="46"/>
      <c r="I27" s="46"/>
    </row>
    <row r="28" spans="1:9" ht="18" customHeight="1">
      <c r="A28" s="35" t="s">
        <v>216</v>
      </c>
      <c r="B28" s="49"/>
      <c r="C28" s="49"/>
      <c r="D28" s="49"/>
      <c r="E28" s="49"/>
      <c r="F28" s="49"/>
      <c r="G28" s="46"/>
      <c r="H28" s="46"/>
      <c r="I28" s="46"/>
    </row>
    <row r="29" spans="1:9" ht="18" customHeight="1">
      <c r="A29" t="s">
        <v>217</v>
      </c>
      <c r="B29" s="46"/>
      <c r="C29" s="46"/>
      <c r="D29" s="46"/>
      <c r="E29" s="46"/>
      <c r="F29" s="46"/>
      <c r="G29" s="46"/>
      <c r="H29" s="46"/>
      <c r="I29" s="46"/>
    </row>
    <row r="30" spans="1:9" ht="18" customHeight="1">
      <c r="A30" s="35" t="s">
        <v>218</v>
      </c>
      <c r="B30" s="49"/>
      <c r="C30" s="49"/>
      <c r="D30" s="49"/>
      <c r="E30" s="49"/>
      <c r="F30" s="49"/>
      <c r="G30" s="46"/>
      <c r="H30" s="46"/>
      <c r="I30" s="46"/>
    </row>
    <row r="31" spans="1:9" ht="18" customHeight="1">
      <c r="A31" s="35" t="s">
        <v>219</v>
      </c>
      <c r="B31" s="49"/>
      <c r="C31" s="49"/>
      <c r="D31" s="49"/>
      <c r="E31" s="49"/>
      <c r="F31" s="49"/>
      <c r="G31" s="46"/>
      <c r="H31" s="46"/>
      <c r="I31" s="46"/>
    </row>
    <row r="32" spans="1:9" ht="18" customHeight="1">
      <c r="A32" s="35" t="s">
        <v>220</v>
      </c>
      <c r="B32" s="49"/>
      <c r="C32" s="49"/>
      <c r="D32" s="49"/>
      <c r="E32" s="49"/>
      <c r="F32" s="49"/>
      <c r="G32" s="46"/>
      <c r="H32" s="46"/>
      <c r="I32" s="46"/>
    </row>
    <row r="33" spans="1:10" ht="18" customHeight="1">
      <c r="A33" s="35" t="s">
        <v>221</v>
      </c>
      <c r="B33" s="49"/>
      <c r="C33" s="49"/>
      <c r="D33" s="49"/>
      <c r="E33" s="49"/>
      <c r="F33" s="49"/>
      <c r="G33" s="46"/>
      <c r="H33" s="46"/>
      <c r="I33" s="46"/>
    </row>
    <row r="34" spans="1:10" ht="18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10" ht="18" customHeight="1">
      <c r="A35" s="50" t="s">
        <v>57</v>
      </c>
      <c r="B35" s="47"/>
      <c r="C35" s="47"/>
      <c r="D35" s="47"/>
      <c r="E35" s="47"/>
      <c r="F35" s="46"/>
      <c r="G35" s="46"/>
      <c r="H35" s="46"/>
      <c r="I35" s="46"/>
    </row>
    <row r="36" spans="1:10" ht="18" customHeight="1">
      <c r="A36" t="s">
        <v>222</v>
      </c>
      <c r="B36" s="49"/>
      <c r="C36" s="49"/>
      <c r="D36" s="49"/>
      <c r="E36" s="49"/>
      <c r="F36" s="49"/>
      <c r="G36" s="49"/>
      <c r="H36" s="49"/>
      <c r="I36" s="49"/>
    </row>
    <row r="37" spans="1:10" ht="18" customHeight="1">
      <c r="A37" t="s">
        <v>223</v>
      </c>
      <c r="B37" s="49"/>
      <c r="C37" s="49"/>
      <c r="D37" s="49"/>
      <c r="E37" s="49"/>
      <c r="F37" s="49"/>
      <c r="G37" s="49"/>
      <c r="H37" s="49"/>
      <c r="I37" s="49"/>
    </row>
    <row r="38" spans="1:10" ht="18" customHeight="1">
      <c r="A38" s="35" t="s">
        <v>224</v>
      </c>
      <c r="B38" s="49"/>
      <c r="C38" s="49"/>
      <c r="D38" s="49"/>
      <c r="E38" s="49"/>
      <c r="F38" s="49"/>
      <c r="G38" s="49"/>
      <c r="H38" s="49"/>
      <c r="I38" s="49"/>
      <c r="J38" s="35"/>
    </row>
    <row r="39" spans="1:10" ht="18" customHeight="1">
      <c r="A39" s="35" t="s">
        <v>225</v>
      </c>
      <c r="B39" s="49"/>
      <c r="C39" s="49"/>
      <c r="D39" s="49"/>
      <c r="E39" s="49"/>
      <c r="F39" s="49"/>
      <c r="G39" s="49"/>
      <c r="H39" s="49"/>
      <c r="I39" s="49"/>
    </row>
    <row r="40" spans="1:10" ht="18" customHeight="1">
      <c r="A40" s="35" t="s">
        <v>226</v>
      </c>
      <c r="B40" s="49"/>
      <c r="C40" s="49"/>
      <c r="D40" s="49"/>
      <c r="E40" s="49"/>
      <c r="F40" s="49"/>
      <c r="G40" s="49"/>
      <c r="H40" s="49"/>
      <c r="I40" s="49"/>
    </row>
    <row r="41" spans="1:10" s="35" customFormat="1" ht="18" customHeight="1">
      <c r="A41" s="35" t="s">
        <v>227</v>
      </c>
      <c r="B41" s="49"/>
      <c r="C41" s="49"/>
      <c r="D41" s="49"/>
      <c r="E41" s="49"/>
      <c r="F41" s="49"/>
      <c r="G41" s="49"/>
      <c r="H41" s="49"/>
      <c r="I41" s="49"/>
    </row>
    <row r="42" spans="1:10" ht="18" customHeight="1">
      <c r="A42" t="s">
        <v>228</v>
      </c>
      <c r="B42" s="46"/>
      <c r="C42" s="46"/>
      <c r="D42" s="46"/>
      <c r="E42" s="46"/>
      <c r="F42" s="46"/>
      <c r="G42" s="46"/>
      <c r="H42" s="46"/>
      <c r="I42" s="46"/>
    </row>
    <row r="43" spans="1:10" ht="18" customHeight="1">
      <c r="A43" t="s">
        <v>229</v>
      </c>
      <c r="B43" s="46"/>
      <c r="C43" s="46"/>
      <c r="D43" s="46"/>
      <c r="E43" s="46"/>
      <c r="F43" s="46"/>
      <c r="G43" s="46"/>
      <c r="H43" s="46"/>
      <c r="I43" s="46"/>
    </row>
    <row r="44" spans="1:10" ht="18" customHeight="1">
      <c r="A44" t="s">
        <v>230</v>
      </c>
      <c r="B44" s="46"/>
      <c r="C44" s="46"/>
      <c r="D44" s="46"/>
      <c r="E44" s="46"/>
      <c r="F44" s="46"/>
      <c r="G44" s="46"/>
      <c r="H44" s="46"/>
      <c r="I44" s="46"/>
    </row>
    <row r="45" spans="1:10" ht="18" customHeight="1">
      <c r="A45" s="48"/>
      <c r="B45" s="46"/>
      <c r="C45" s="46"/>
      <c r="D45" s="46"/>
      <c r="E45" s="46"/>
      <c r="F45" s="46"/>
      <c r="G45" s="46"/>
      <c r="H45" s="46"/>
      <c r="I45" s="46"/>
    </row>
    <row r="46" spans="1:10" ht="18" customHeight="1">
      <c r="A46" t="s">
        <v>231</v>
      </c>
      <c r="B46" s="46"/>
      <c r="C46" s="46"/>
      <c r="D46" s="46"/>
      <c r="E46" s="46"/>
      <c r="F46" s="46"/>
      <c r="G46" s="46"/>
      <c r="H46" s="46"/>
      <c r="I46" s="46"/>
    </row>
    <row r="47" spans="1:10" ht="18" customHeight="1">
      <c r="A47" t="s">
        <v>232</v>
      </c>
      <c r="B47" s="46"/>
      <c r="C47" s="46"/>
      <c r="D47" s="46"/>
      <c r="E47" s="46"/>
      <c r="F47" s="46"/>
      <c r="G47" s="46"/>
      <c r="H47" s="46"/>
      <c r="I47" s="46"/>
    </row>
    <row r="48" spans="1:10" ht="18" customHeight="1">
      <c r="A48" t="s">
        <v>233</v>
      </c>
      <c r="B48" s="46"/>
      <c r="C48" s="46"/>
      <c r="D48" s="46"/>
      <c r="E48" s="46"/>
      <c r="F48" s="46"/>
      <c r="G48" s="46"/>
      <c r="H48" s="46"/>
      <c r="I48" s="46"/>
    </row>
    <row r="49" spans="1:9" ht="18" customHeight="1">
      <c r="A49" t="s">
        <v>234</v>
      </c>
      <c r="B49" s="46"/>
      <c r="C49" s="46"/>
      <c r="D49" s="46"/>
      <c r="E49" s="46"/>
      <c r="F49" s="46"/>
      <c r="G49" s="46"/>
      <c r="H49" s="46"/>
      <c r="I49" s="46"/>
    </row>
    <row r="50" spans="1:9" ht="18" customHeight="1">
      <c r="A50" t="s">
        <v>56</v>
      </c>
      <c r="B50" s="46"/>
      <c r="C50" s="46"/>
      <c r="D50" s="46"/>
      <c r="E50" s="46"/>
      <c r="F50" s="46"/>
      <c r="G50" s="46"/>
      <c r="H50" s="46"/>
      <c r="I50" s="46"/>
    </row>
    <row r="51" spans="1:9" ht="18" customHeight="1">
      <c r="A51" t="s">
        <v>235</v>
      </c>
      <c r="B51" s="46"/>
      <c r="C51" s="46"/>
      <c r="D51" s="46"/>
      <c r="E51" s="46"/>
      <c r="F51" s="46"/>
      <c r="G51" s="46"/>
      <c r="H51" s="46"/>
      <c r="I51" s="46"/>
    </row>
    <row r="52" spans="1:9" ht="18" customHeight="1">
      <c r="A52" t="s">
        <v>236</v>
      </c>
      <c r="B52" s="46"/>
      <c r="C52" s="46"/>
      <c r="D52" s="46"/>
      <c r="E52" s="46"/>
      <c r="F52" s="46"/>
      <c r="G52" s="46"/>
      <c r="H52" s="46"/>
      <c r="I52" s="46"/>
    </row>
    <row r="53" spans="1:9" ht="18" customHeight="1">
      <c r="A53" t="s">
        <v>237</v>
      </c>
      <c r="B53" s="46"/>
      <c r="C53" s="46"/>
      <c r="D53" s="46"/>
      <c r="E53" s="46"/>
      <c r="F53" s="46"/>
      <c r="G53" s="46"/>
      <c r="H53" s="46"/>
      <c r="I53" s="46"/>
    </row>
    <row r="54" spans="1:9" ht="18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8" customHeight="1">
      <c r="A55" s="47" t="s">
        <v>55</v>
      </c>
      <c r="B55" s="47"/>
      <c r="C55" s="47"/>
      <c r="D55" s="47"/>
      <c r="E55" s="47"/>
      <c r="F55" s="46"/>
      <c r="G55" s="46"/>
      <c r="H55" s="46"/>
      <c r="I55" s="46"/>
    </row>
    <row r="56" spans="1:9" ht="18" customHeight="1">
      <c r="A56" t="s">
        <v>238</v>
      </c>
      <c r="B56" s="46"/>
      <c r="C56" s="46"/>
      <c r="D56" s="46"/>
      <c r="E56" s="46"/>
      <c r="F56" s="46"/>
      <c r="G56" s="46"/>
      <c r="H56" s="46"/>
      <c r="I56" s="46"/>
    </row>
    <row r="57" spans="1:9" ht="18" customHeight="1">
      <c r="A57" t="s">
        <v>239</v>
      </c>
      <c r="B57" s="46"/>
      <c r="C57" s="46"/>
      <c r="D57" s="46"/>
      <c r="E57" s="46"/>
      <c r="F57" s="46"/>
      <c r="G57" s="46"/>
      <c r="H57" s="46"/>
      <c r="I57" s="46"/>
    </row>
    <row r="58" spans="1:9" ht="18" customHeight="1">
      <c r="A58" t="s">
        <v>240</v>
      </c>
      <c r="B58" s="46"/>
      <c r="C58" s="46"/>
      <c r="D58" s="46"/>
      <c r="E58" s="46"/>
      <c r="F58" s="46"/>
      <c r="G58" s="46"/>
      <c r="H58" s="46"/>
      <c r="I58" s="46"/>
    </row>
    <row r="59" spans="1:9" ht="18" customHeight="1">
      <c r="A59" t="s">
        <v>242</v>
      </c>
      <c r="B59" s="46"/>
      <c r="C59" s="46"/>
      <c r="D59" s="46"/>
      <c r="E59" s="46"/>
      <c r="F59" s="46"/>
      <c r="G59" s="164"/>
      <c r="H59" s="165" t="s">
        <v>241</v>
      </c>
      <c r="I59" s="164"/>
    </row>
    <row r="60" spans="1:9" ht="18" customHeight="1">
      <c r="A60" t="s">
        <v>243</v>
      </c>
      <c r="B60" s="46"/>
      <c r="C60" s="46"/>
      <c r="D60" s="46"/>
      <c r="E60" s="46"/>
      <c r="F60" s="46"/>
      <c r="G60" s="46"/>
      <c r="H60" s="46"/>
      <c r="I60" s="46"/>
    </row>
    <row r="61" spans="1:9" ht="18" customHeight="1">
      <c r="A61" t="s">
        <v>244</v>
      </c>
      <c r="B61" s="46"/>
      <c r="C61" s="46"/>
      <c r="D61" s="46"/>
      <c r="E61" s="46"/>
      <c r="F61" s="46"/>
      <c r="G61" s="46"/>
      <c r="H61" s="46"/>
      <c r="I61" s="46"/>
    </row>
    <row r="62" spans="1:9" ht="18" customHeight="1">
      <c r="A62" t="s">
        <v>245</v>
      </c>
      <c r="B62" s="46"/>
      <c r="C62" s="46"/>
      <c r="D62" s="46"/>
      <c r="E62" s="46"/>
      <c r="F62" s="46"/>
      <c r="G62" s="46"/>
      <c r="H62" s="46"/>
      <c r="I62" s="46"/>
    </row>
    <row r="63" spans="1:9" ht="18" customHeight="1">
      <c r="A63" t="s">
        <v>246</v>
      </c>
      <c r="B63" s="46"/>
      <c r="C63" s="46"/>
      <c r="D63" s="46"/>
      <c r="E63" s="46"/>
      <c r="F63" s="46"/>
      <c r="G63" s="46"/>
      <c r="H63" s="46"/>
      <c r="I63" s="46"/>
    </row>
    <row r="64" spans="1:9" ht="18" customHeight="1">
      <c r="A64" t="s">
        <v>247</v>
      </c>
      <c r="B64" s="46"/>
      <c r="C64" s="46"/>
      <c r="D64" s="46"/>
      <c r="E64" s="46"/>
      <c r="F64" s="46"/>
      <c r="G64" s="46"/>
      <c r="H64" s="46"/>
      <c r="I64" s="46"/>
    </row>
    <row r="65" spans="1:9" ht="18" customHeight="1">
      <c r="A65" t="s">
        <v>248</v>
      </c>
      <c r="B65" s="46"/>
      <c r="C65" s="46"/>
      <c r="D65" s="46"/>
      <c r="E65" s="46"/>
      <c r="F65" s="46"/>
      <c r="G65" s="46"/>
      <c r="H65" s="46"/>
      <c r="I65" s="46"/>
    </row>
    <row r="66" spans="1:9" ht="5.25" customHeight="1">
      <c r="B66" s="46"/>
      <c r="C66" s="46"/>
      <c r="D66" s="46"/>
      <c r="E66" s="46"/>
      <c r="F66" s="46"/>
      <c r="G66" s="46"/>
      <c r="H66" s="46"/>
      <c r="I66" s="46"/>
    </row>
    <row r="67" spans="1:9" ht="18" customHeight="1">
      <c r="A67" t="s">
        <v>249</v>
      </c>
      <c r="B67" s="46"/>
      <c r="C67" s="46"/>
      <c r="D67" s="46"/>
      <c r="E67" s="46"/>
      <c r="F67" s="46"/>
      <c r="G67" s="46"/>
      <c r="H67" s="46"/>
      <c r="I67" s="46"/>
    </row>
    <row r="68" spans="1:9" ht="18" customHeight="1">
      <c r="A68" t="s">
        <v>250</v>
      </c>
      <c r="B68" s="46"/>
      <c r="C68" s="46"/>
      <c r="D68" s="46"/>
      <c r="E68" s="46"/>
      <c r="F68" s="46"/>
      <c r="G68" s="46"/>
      <c r="H68" s="46"/>
      <c r="I68" s="46"/>
    </row>
    <row r="69" spans="1:9" ht="18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8" customHeight="1">
      <c r="B70" s="46"/>
      <c r="C70" s="46"/>
      <c r="D70" s="46"/>
      <c r="E70" s="46"/>
      <c r="F70" s="46"/>
      <c r="G70" s="46"/>
      <c r="H70" s="46"/>
      <c r="I70" s="46"/>
    </row>
    <row r="71" spans="1:9" ht="18" customHeight="1">
      <c r="B71" s="46"/>
      <c r="C71" s="46"/>
      <c r="D71" s="46"/>
      <c r="E71" s="46"/>
      <c r="F71" s="46"/>
      <c r="G71" s="46"/>
      <c r="H71" s="46"/>
      <c r="I71" s="46"/>
    </row>
    <row r="72" spans="1:9" ht="1.5" customHeight="1">
      <c r="B72" s="46"/>
      <c r="C72" s="46"/>
      <c r="D72" s="46"/>
      <c r="E72" s="46"/>
      <c r="F72" s="46"/>
      <c r="G72" s="46"/>
      <c r="H72" s="46"/>
      <c r="I72" s="46"/>
    </row>
    <row r="73" spans="1:9" ht="18" hidden="1" customHeight="1">
      <c r="B73" s="46"/>
      <c r="C73" s="46"/>
      <c r="D73" s="46"/>
      <c r="E73" s="46"/>
      <c r="F73" s="46"/>
      <c r="G73" s="46"/>
      <c r="H73" s="46"/>
      <c r="I73" s="46"/>
    </row>
    <row r="74" spans="1:9" ht="18" hidden="1" customHeight="1">
      <c r="B74" s="46"/>
      <c r="C74" s="46"/>
      <c r="D74" s="46"/>
      <c r="E74" s="46"/>
      <c r="F74" s="46"/>
      <c r="G74" s="46"/>
      <c r="H74" s="46"/>
      <c r="I74" s="46"/>
    </row>
    <row r="75" spans="1:9" ht="18" hidden="1" customHeight="1">
      <c r="B75" s="46"/>
      <c r="C75" s="46"/>
      <c r="D75" s="46"/>
      <c r="E75" s="46"/>
      <c r="F75" s="46"/>
      <c r="G75" s="46"/>
      <c r="H75" s="46"/>
      <c r="I75" s="46"/>
    </row>
    <row r="76" spans="1:9" ht="18" hidden="1" customHeight="1">
      <c r="B76" s="46"/>
      <c r="C76" s="46"/>
      <c r="D76" s="46"/>
      <c r="E76" s="46"/>
      <c r="F76" s="46"/>
      <c r="G76" s="46"/>
      <c r="H76" s="46"/>
      <c r="I76" s="46"/>
    </row>
    <row r="77" spans="1:9" ht="18" hidden="1" customHeight="1">
      <c r="B77" s="46"/>
      <c r="C77" s="46"/>
      <c r="D77" s="46"/>
      <c r="E77" s="46"/>
      <c r="F77" s="46"/>
      <c r="G77" s="46"/>
      <c r="H77" s="46"/>
      <c r="I77" s="46"/>
    </row>
    <row r="78" spans="1:9" ht="18" hidden="1" customHeight="1">
      <c r="B78" s="46"/>
      <c r="C78" s="46"/>
      <c r="D78" s="46"/>
      <c r="E78" s="46"/>
      <c r="F78" s="46"/>
      <c r="G78" s="46"/>
      <c r="H78" s="46"/>
      <c r="I78" s="46"/>
    </row>
    <row r="79" spans="1:9" ht="18" hidden="1" customHeight="1">
      <c r="B79" s="46"/>
      <c r="C79" s="46"/>
      <c r="D79" s="46"/>
      <c r="E79" s="46"/>
      <c r="F79" s="46"/>
      <c r="G79" s="46"/>
      <c r="H79" s="46"/>
      <c r="I79" s="46"/>
    </row>
    <row r="80" spans="1:9" ht="18" hidden="1" customHeight="1">
      <c r="B80" s="46"/>
      <c r="C80" s="46"/>
      <c r="D80" s="46"/>
      <c r="E80" s="46"/>
      <c r="F80" s="46"/>
      <c r="G80" s="46"/>
      <c r="H80" s="46"/>
      <c r="I80" s="46"/>
    </row>
    <row r="81" spans="1:9" ht="18" hidden="1" customHeight="1">
      <c r="B81" s="46"/>
      <c r="C81" s="46"/>
      <c r="D81" s="46"/>
      <c r="E81" s="46"/>
      <c r="F81" s="46"/>
      <c r="G81" s="46"/>
      <c r="H81" s="46"/>
      <c r="I81" s="46"/>
    </row>
    <row r="82" spans="1:9" ht="18" customHeight="1">
      <c r="A82" t="s">
        <v>54</v>
      </c>
      <c r="B82" s="46"/>
      <c r="C82" s="46"/>
      <c r="D82" s="46"/>
      <c r="E82" s="46"/>
      <c r="F82" s="46"/>
      <c r="G82" s="46"/>
      <c r="H82" s="46"/>
      <c r="I82" s="46"/>
    </row>
    <row r="83" spans="1:9" ht="18" customHeight="1">
      <c r="A83" t="s">
        <v>53</v>
      </c>
      <c r="B83" s="46"/>
      <c r="C83" s="46"/>
      <c r="D83" s="46"/>
      <c r="E83" s="46"/>
      <c r="F83" s="46"/>
      <c r="G83" s="46"/>
      <c r="H83" s="46"/>
      <c r="I83" s="46"/>
    </row>
    <row r="84" spans="1:9" ht="18" customHeight="1">
      <c r="A84" t="s">
        <v>52</v>
      </c>
      <c r="B84" s="46"/>
      <c r="C84" s="46"/>
      <c r="D84" s="46"/>
      <c r="E84" s="46"/>
      <c r="F84" s="46"/>
      <c r="G84" s="46"/>
      <c r="H84" s="46"/>
      <c r="I84" s="46"/>
    </row>
    <row r="85" spans="1:9" ht="16.5" customHeight="1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/>
    <row r="92" spans="1:9" ht="16.5" customHeight="1"/>
    <row r="93" spans="1:9" ht="16.5" customHeight="1"/>
    <row r="94" spans="1:9" ht="16.5" customHeight="1"/>
    <row r="95" spans="1:9" ht="16.5" customHeight="1"/>
    <row r="96" spans="1:9" ht="16.5" customHeight="1"/>
    <row r="97" spans="1:9" ht="16.5" customHeight="1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6.5" customHeight="1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6.5" customHeight="1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6.5" customHeight="1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6.5" customHeight="1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6.5" customHeight="1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6.5" customHeight="1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6.5" customHeight="1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6.5" customHeight="1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6.5" customHeight="1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6.5" customHeight="1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6.5" customHeight="1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6.5" customHeight="1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6.5" customHeight="1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6.5" customHeight="1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6.5" customHeight="1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6.5" customHeight="1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6.5" customHeight="1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6.5" customHeight="1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6.5" customHeight="1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6.5" customHeight="1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6.5" customHeight="1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6.5" customHeight="1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6.5" customHeight="1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6.5" customHeight="1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6.5" customHeight="1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6.5" customHeight="1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6.5" customHeight="1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6.5" customHeight="1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6.5" customHeight="1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6.5" customHeight="1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6.5" customHeight="1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6.5" customHeight="1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6.5" customHeight="1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6.5" customHeight="1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6.5" customHeight="1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6.5" customHeight="1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6.5" customHeight="1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6.5" customHeight="1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6.5" customHeight="1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6.5" customHeight="1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6.5" customHeight="1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6.5" customHeight="1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6.5" customHeight="1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6.5" customHeight="1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6.5" customHeight="1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6.5" customHeight="1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6.5" customHeight="1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6.5" customHeight="1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6.5" customHeight="1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6.5" customHeight="1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6.5" customHeight="1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6.5" customHeight="1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6.5" customHeight="1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6.5" customHeight="1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6.5" customHeight="1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6.5" customHeight="1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6.5" customHeight="1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6.5" customHeight="1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6.5" customHeight="1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6.5" customHeight="1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6.5" customHeight="1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6.5" customHeight="1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6.5" customHeight="1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6.5" customHeight="1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6.5" customHeight="1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6.5" customHeight="1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6.5" customHeight="1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6.5" customHeight="1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6.5" customHeight="1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6.5" customHeight="1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6.5" customHeight="1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6.5" customHeight="1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6.5" customHeight="1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6.5" customHeight="1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6.5" customHeight="1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6.5" customHeight="1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6.5" customHeight="1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6.5" customHeight="1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6.5" customHeight="1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6.5" customHeight="1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6.5" customHeight="1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6.5" customHeight="1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6.5" customHeight="1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6.5" customHeight="1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6.5" customHeight="1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6.5" customHeight="1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6.5" customHeight="1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6.5" customHeight="1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6.5" customHeight="1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6.5" customHeight="1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6.5" customHeight="1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6.5" customHeight="1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6.5" customHeight="1">
      <c r="A190" s="45"/>
      <c r="B190" s="45"/>
      <c r="C190" s="45"/>
      <c r="D190" s="45"/>
      <c r="E190" s="45"/>
      <c r="F190" s="45"/>
      <c r="G190" s="45"/>
      <c r="H190" s="45"/>
      <c r="I190" s="45"/>
    </row>
    <row r="191" spans="1:9" ht="16.5" customHeight="1">
      <c r="A191" s="45"/>
      <c r="B191" s="45"/>
      <c r="C191" s="45"/>
      <c r="D191" s="45"/>
      <c r="E191" s="45"/>
      <c r="F191" s="45"/>
      <c r="G191" s="45"/>
      <c r="H191" s="45"/>
      <c r="I191" s="45"/>
    </row>
    <row r="192" spans="1:9" ht="16.5" customHeight="1">
      <c r="A192" s="45"/>
      <c r="B192" s="45"/>
      <c r="C192" s="45"/>
      <c r="D192" s="45"/>
      <c r="E192" s="45"/>
      <c r="F192" s="45"/>
      <c r="G192" s="45"/>
      <c r="H192" s="45"/>
      <c r="I192" s="45"/>
    </row>
    <row r="193" spans="1:9" ht="16.5" customHeight="1">
      <c r="A193" s="45"/>
      <c r="B193" s="45"/>
      <c r="C193" s="45"/>
      <c r="D193" s="45"/>
      <c r="E193" s="45"/>
      <c r="F193" s="45"/>
      <c r="G193" s="45"/>
      <c r="H193" s="45"/>
      <c r="I193" s="45"/>
    </row>
    <row r="194" spans="1:9" ht="16.5" customHeight="1">
      <c r="A194" s="45"/>
      <c r="B194" s="45"/>
      <c r="C194" s="45"/>
      <c r="D194" s="45"/>
      <c r="E194" s="45"/>
      <c r="F194" s="45"/>
      <c r="G194" s="45"/>
      <c r="H194" s="45"/>
      <c r="I194" s="45"/>
    </row>
    <row r="195" spans="1:9" ht="16.5" customHeight="1">
      <c r="A195" s="45"/>
      <c r="B195" s="45"/>
      <c r="C195" s="45"/>
      <c r="D195" s="45"/>
      <c r="E195" s="45"/>
      <c r="F195" s="45"/>
      <c r="G195" s="45"/>
      <c r="H195" s="45"/>
      <c r="I195" s="45"/>
    </row>
    <row r="196" spans="1:9" ht="16.5" customHeight="1">
      <c r="A196" s="45"/>
      <c r="B196" s="45"/>
      <c r="C196" s="45"/>
      <c r="D196" s="45"/>
      <c r="E196" s="45"/>
      <c r="F196" s="45"/>
      <c r="G196" s="45"/>
      <c r="H196" s="45"/>
      <c r="I196" s="45"/>
    </row>
    <row r="197" spans="1:9" ht="16.5" customHeight="1">
      <c r="A197" s="45"/>
      <c r="B197" s="45"/>
      <c r="C197" s="45"/>
      <c r="D197" s="45"/>
      <c r="E197" s="45"/>
      <c r="F197" s="45"/>
      <c r="G197" s="45"/>
      <c r="H197" s="45"/>
      <c r="I197" s="45"/>
    </row>
    <row r="198" spans="1:9" ht="16.5" customHeight="1">
      <c r="A198" s="45"/>
      <c r="B198" s="45"/>
      <c r="C198" s="45"/>
      <c r="D198" s="45"/>
      <c r="E198" s="45"/>
      <c r="F198" s="45"/>
      <c r="G198" s="45"/>
      <c r="H198" s="45"/>
      <c r="I198" s="45"/>
    </row>
    <row r="199" spans="1:9" ht="16.5" customHeight="1">
      <c r="A199" s="45"/>
      <c r="B199" s="45"/>
      <c r="C199" s="45"/>
      <c r="D199" s="45"/>
      <c r="E199" s="45"/>
      <c r="F199" s="45"/>
      <c r="G199" s="45"/>
      <c r="H199" s="45"/>
      <c r="I199" s="45"/>
    </row>
    <row r="200" spans="1:9" ht="16.5" customHeight="1">
      <c r="A200" s="45"/>
      <c r="B200" s="45"/>
      <c r="C200" s="45"/>
      <c r="D200" s="45"/>
      <c r="E200" s="45"/>
      <c r="F200" s="45"/>
      <c r="G200" s="45"/>
      <c r="H200" s="45"/>
      <c r="I200" s="45"/>
    </row>
    <row r="201" spans="1:9" ht="16.5" customHeight="1">
      <c r="A201" s="45"/>
      <c r="B201" s="45"/>
      <c r="C201" s="45"/>
      <c r="D201" s="45"/>
      <c r="E201" s="45"/>
      <c r="F201" s="45"/>
      <c r="G201" s="45"/>
      <c r="H201" s="45"/>
      <c r="I201" s="45"/>
    </row>
    <row r="202" spans="1:9" ht="16.5" customHeight="1">
      <c r="A202" s="45"/>
      <c r="B202" s="45"/>
      <c r="C202" s="45"/>
      <c r="D202" s="45"/>
      <c r="E202" s="45"/>
      <c r="F202" s="45"/>
      <c r="G202" s="45"/>
      <c r="H202" s="45"/>
      <c r="I202" s="45"/>
    </row>
    <row r="203" spans="1:9" ht="16.5" customHeight="1">
      <c r="A203" s="45"/>
      <c r="B203" s="45"/>
      <c r="C203" s="45"/>
      <c r="D203" s="45"/>
      <c r="E203" s="45"/>
      <c r="F203" s="45"/>
      <c r="G203" s="45"/>
      <c r="H203" s="45"/>
    </row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</sheetData>
  <mergeCells count="8">
    <mergeCell ref="A9:K9"/>
    <mergeCell ref="A7:I7"/>
    <mergeCell ref="A8:I8"/>
    <mergeCell ref="A1:I1"/>
    <mergeCell ref="A4:I4"/>
    <mergeCell ref="A5:I5"/>
    <mergeCell ref="A6:I6"/>
    <mergeCell ref="A2:I2"/>
  </mergeCells>
  <pageMargins left="1.17" right="0.7" top="0.56000000000000005" bottom="0.3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topLeftCell="A25" workbookViewId="0">
      <selection activeCell="J26" sqref="J26"/>
    </sheetView>
  </sheetViews>
  <sheetFormatPr defaultRowHeight="12.75"/>
  <cols>
    <col min="2" max="5" width="9.140625" customWidth="1"/>
    <col min="6" max="6" width="6.7109375" customWidth="1"/>
    <col min="7" max="7" width="9.140625" customWidth="1"/>
    <col min="8" max="8" width="18.5703125" customWidth="1"/>
    <col min="9" max="9" width="10.42578125" customWidth="1"/>
  </cols>
  <sheetData>
    <row r="1" spans="1:9" ht="28.5" customHeight="1">
      <c r="A1" s="210" t="s">
        <v>51</v>
      </c>
      <c r="B1" s="210"/>
      <c r="C1" s="210"/>
      <c r="D1" s="210"/>
      <c r="E1" s="210"/>
      <c r="F1" s="210"/>
      <c r="G1" s="210"/>
      <c r="H1" s="210"/>
      <c r="I1" s="210"/>
    </row>
    <row r="2" spans="1:9" ht="21.75" customHeight="1">
      <c r="A2" s="203" t="s">
        <v>251</v>
      </c>
      <c r="B2" s="203"/>
      <c r="C2" s="203"/>
      <c r="D2" s="203"/>
      <c r="E2" s="203"/>
      <c r="F2" s="203"/>
      <c r="G2" s="203"/>
      <c r="H2" s="203"/>
      <c r="I2" s="203"/>
    </row>
    <row r="3" spans="1:9" ht="25.5" customHeight="1">
      <c r="A3" s="211" t="s">
        <v>50</v>
      </c>
      <c r="B3" s="211"/>
      <c r="C3" s="211"/>
      <c r="D3" s="211"/>
      <c r="E3" s="211"/>
      <c r="F3" s="211"/>
      <c r="G3" s="211"/>
      <c r="H3" s="211"/>
      <c r="I3" s="211"/>
    </row>
    <row r="4" spans="1:9" ht="19.5" customHeight="1">
      <c r="A4" s="41" t="s">
        <v>48</v>
      </c>
      <c r="B4" s="37"/>
      <c r="C4" s="37"/>
      <c r="D4" s="37"/>
      <c r="E4" s="37"/>
      <c r="F4" s="37"/>
      <c r="G4" s="37"/>
      <c r="H4" s="37"/>
      <c r="I4" s="37"/>
    </row>
    <row r="5" spans="1:9" ht="21" customHeight="1">
      <c r="A5" s="41" t="s">
        <v>49</v>
      </c>
      <c r="B5" s="37"/>
      <c r="C5" s="37"/>
      <c r="D5" s="37"/>
      <c r="E5" s="37"/>
      <c r="F5" s="37"/>
      <c r="G5" s="36" t="s">
        <v>37</v>
      </c>
      <c r="H5" s="43" t="s">
        <v>252</v>
      </c>
      <c r="I5" s="37"/>
    </row>
    <row r="6" spans="1:9" ht="21" customHeight="1">
      <c r="A6" s="41" t="s">
        <v>42</v>
      </c>
      <c r="B6" s="37"/>
      <c r="C6" s="37"/>
      <c r="D6" s="37"/>
      <c r="E6" s="37"/>
      <c r="F6" s="37"/>
      <c r="G6" s="36" t="s">
        <v>37</v>
      </c>
      <c r="H6" s="40">
        <v>0.879</v>
      </c>
      <c r="I6" s="37"/>
    </row>
    <row r="7" spans="1:9" ht="21" customHeight="1">
      <c r="A7" s="41" t="s">
        <v>48</v>
      </c>
      <c r="B7" s="37"/>
      <c r="C7" s="37"/>
      <c r="D7" s="37"/>
      <c r="E7" s="37"/>
      <c r="F7" s="37"/>
      <c r="G7" s="37"/>
      <c r="H7" s="43"/>
      <c r="I7" s="37"/>
    </row>
    <row r="8" spans="1:9" ht="21" customHeight="1">
      <c r="A8" s="41" t="s">
        <v>47</v>
      </c>
      <c r="B8" s="37"/>
      <c r="C8" s="37"/>
      <c r="D8" s="37"/>
      <c r="E8" s="37"/>
      <c r="F8" s="37"/>
      <c r="G8" s="36" t="s">
        <v>37</v>
      </c>
      <c r="H8" s="43" t="s">
        <v>253</v>
      </c>
      <c r="I8" s="37"/>
    </row>
    <row r="9" spans="1:9" ht="21" customHeight="1">
      <c r="A9" s="41" t="s">
        <v>42</v>
      </c>
      <c r="B9" s="37"/>
      <c r="C9" s="37"/>
      <c r="D9" s="37"/>
      <c r="E9" s="37"/>
      <c r="F9" s="37"/>
      <c r="G9" s="36" t="s">
        <v>37</v>
      </c>
      <c r="H9" s="40">
        <v>0.82499999999999996</v>
      </c>
      <c r="I9" s="37"/>
    </row>
    <row r="10" spans="1:9" ht="18" customHeight="1">
      <c r="A10" s="44" t="s">
        <v>46</v>
      </c>
      <c r="B10" s="43"/>
      <c r="C10" s="43"/>
      <c r="D10" s="43"/>
      <c r="E10" s="43"/>
      <c r="F10" s="43"/>
      <c r="G10" s="43"/>
      <c r="H10" s="43"/>
      <c r="I10" s="37"/>
    </row>
    <row r="11" spans="1:9" ht="21" customHeight="1">
      <c r="A11" s="41" t="s">
        <v>45</v>
      </c>
      <c r="B11" s="37"/>
      <c r="C11" s="37"/>
      <c r="D11" s="37"/>
      <c r="E11" s="37"/>
      <c r="F11" s="37"/>
      <c r="G11" s="36" t="s">
        <v>37</v>
      </c>
      <c r="H11" s="43" t="s">
        <v>254</v>
      </c>
      <c r="I11" s="37"/>
    </row>
    <row r="12" spans="1:9" ht="21" customHeight="1">
      <c r="A12" s="41" t="s">
        <v>42</v>
      </c>
      <c r="B12" s="37"/>
      <c r="C12" s="37"/>
      <c r="D12" s="37"/>
      <c r="E12" s="37"/>
      <c r="F12" s="37"/>
      <c r="G12" s="36" t="s">
        <v>37</v>
      </c>
      <c r="H12" s="31">
        <v>1.603</v>
      </c>
      <c r="I12" s="37"/>
    </row>
    <row r="13" spans="1:9" ht="21" customHeight="1">
      <c r="A13" s="41" t="s">
        <v>44</v>
      </c>
      <c r="B13" s="37"/>
      <c r="C13" s="37"/>
      <c r="D13" s="37"/>
      <c r="E13" s="37"/>
      <c r="F13" s="37"/>
      <c r="G13" s="36" t="s">
        <v>37</v>
      </c>
      <c r="H13" s="43" t="s">
        <v>255</v>
      </c>
      <c r="I13" s="37"/>
    </row>
    <row r="14" spans="1:9" ht="21" customHeight="1">
      <c r="A14" s="41" t="s">
        <v>42</v>
      </c>
      <c r="B14" s="37"/>
      <c r="C14" s="37"/>
      <c r="D14" s="37"/>
      <c r="E14" s="37"/>
      <c r="F14" s="37"/>
      <c r="G14" s="36" t="s">
        <v>37</v>
      </c>
      <c r="H14" s="31">
        <v>0.42699999999999999</v>
      </c>
      <c r="I14" s="37"/>
    </row>
    <row r="15" spans="1:9" ht="21" customHeight="1">
      <c r="A15" s="41" t="s">
        <v>43</v>
      </c>
      <c r="B15" s="37"/>
      <c r="C15" s="37"/>
      <c r="D15" s="37"/>
      <c r="E15" s="37"/>
      <c r="F15" s="37"/>
      <c r="G15" s="36" t="s">
        <v>37</v>
      </c>
      <c r="H15" s="42" t="s">
        <v>256</v>
      </c>
      <c r="I15" s="37"/>
    </row>
    <row r="16" spans="1:9" ht="21" customHeight="1">
      <c r="A16" s="41" t="s">
        <v>42</v>
      </c>
      <c r="B16" s="37"/>
      <c r="C16" s="37"/>
      <c r="D16" s="37"/>
      <c r="E16" s="37"/>
      <c r="F16" s="37"/>
      <c r="G16" s="36" t="s">
        <v>37</v>
      </c>
      <c r="H16" s="40">
        <v>1.0349999999999999</v>
      </c>
      <c r="I16" s="37"/>
    </row>
    <row r="17" spans="1:11" ht="27.75" customHeight="1">
      <c r="A17" s="163" t="s">
        <v>190</v>
      </c>
      <c r="B17" s="37"/>
      <c r="C17" s="37"/>
      <c r="D17" s="37"/>
      <c r="E17" s="37"/>
      <c r="F17" s="37"/>
      <c r="G17" s="37"/>
      <c r="H17" s="37"/>
      <c r="I17" s="37"/>
    </row>
    <row r="18" spans="1:11" ht="27.75" customHeight="1">
      <c r="A18" s="163" t="s">
        <v>191</v>
      </c>
      <c r="B18" s="37"/>
      <c r="C18" s="37"/>
      <c r="D18" s="37"/>
      <c r="E18" s="37"/>
      <c r="F18" s="37"/>
      <c r="G18" s="37"/>
      <c r="H18" s="37"/>
      <c r="I18" s="37"/>
      <c r="K18" s="35"/>
    </row>
    <row r="19" spans="1:11" ht="27.75" customHeight="1">
      <c r="A19" s="34" t="s">
        <v>41</v>
      </c>
      <c r="B19" s="37"/>
      <c r="C19" s="37"/>
      <c r="D19" s="37"/>
      <c r="E19" s="37"/>
      <c r="F19" s="37"/>
      <c r="G19" s="32" t="s">
        <v>37</v>
      </c>
      <c r="H19" s="39" t="s">
        <v>257</v>
      </c>
      <c r="I19" s="30"/>
      <c r="J19" s="35"/>
      <c r="K19" s="35"/>
    </row>
    <row r="20" spans="1:11" ht="27.75" customHeight="1">
      <c r="A20" s="34" t="s">
        <v>40</v>
      </c>
      <c r="B20" s="37"/>
      <c r="C20" s="37"/>
      <c r="D20" s="37"/>
      <c r="E20" s="37"/>
      <c r="F20" s="37"/>
      <c r="G20" s="36" t="s">
        <v>37</v>
      </c>
      <c r="H20" s="38" t="s">
        <v>258</v>
      </c>
      <c r="I20" s="30"/>
      <c r="J20" s="35"/>
      <c r="K20" s="35"/>
    </row>
    <row r="21" spans="1:11" ht="25.5" customHeight="1">
      <c r="A21" s="34" t="s">
        <v>39</v>
      </c>
      <c r="B21" s="37"/>
      <c r="C21" s="37"/>
      <c r="D21" s="37"/>
      <c r="E21" s="37"/>
      <c r="F21" s="37"/>
      <c r="G21" s="36" t="s">
        <v>37</v>
      </c>
      <c r="H21" s="33">
        <v>0.02</v>
      </c>
      <c r="I21" s="30"/>
      <c r="J21" s="35"/>
      <c r="K21" s="35"/>
    </row>
    <row r="22" spans="1:11" ht="25.5" customHeight="1">
      <c r="A22" s="212" t="s">
        <v>259</v>
      </c>
      <c r="B22" s="212"/>
      <c r="C22" s="212"/>
      <c r="D22" s="212"/>
      <c r="E22" s="212"/>
      <c r="F22" s="212"/>
      <c r="G22" s="212"/>
      <c r="H22" s="212"/>
      <c r="I22" s="212"/>
    </row>
    <row r="23" spans="1:11" ht="39.6" customHeight="1">
      <c r="A23" s="213" t="s">
        <v>260</v>
      </c>
      <c r="B23" s="213"/>
      <c r="C23" s="213"/>
      <c r="D23" s="213"/>
      <c r="E23" s="213"/>
      <c r="F23" s="213"/>
      <c r="G23" s="213"/>
      <c r="H23" s="213"/>
      <c r="I23" s="213"/>
    </row>
    <row r="24" spans="1:11" ht="20.25" customHeight="1">
      <c r="A24" s="34" t="s">
        <v>261</v>
      </c>
      <c r="B24" s="34"/>
      <c r="C24" s="34"/>
      <c r="D24" s="34"/>
      <c r="E24" s="34"/>
      <c r="F24" s="34"/>
      <c r="G24" s="34"/>
      <c r="H24" s="34"/>
      <c r="I24" s="34"/>
    </row>
    <row r="25" spans="1:11" ht="21" customHeight="1">
      <c r="A25" s="34" t="s">
        <v>266</v>
      </c>
      <c r="B25" s="34"/>
      <c r="C25" s="34"/>
      <c r="D25" s="34"/>
      <c r="E25" s="34"/>
      <c r="F25" s="34"/>
      <c r="G25" s="34"/>
      <c r="H25" s="34"/>
      <c r="I25" s="34"/>
    </row>
    <row r="26" spans="1:11" ht="25.5" customHeight="1">
      <c r="A26" s="34" t="s">
        <v>265</v>
      </c>
      <c r="B26" s="34"/>
      <c r="C26" s="34"/>
      <c r="D26" s="34"/>
      <c r="E26" s="34"/>
      <c r="F26" s="34"/>
      <c r="G26" s="34"/>
      <c r="H26" s="34"/>
      <c r="I26" s="34"/>
    </row>
    <row r="27" spans="1:11" ht="25.5" customHeight="1">
      <c r="A27" s="34" t="s">
        <v>264</v>
      </c>
      <c r="B27" s="34"/>
      <c r="C27" s="34"/>
      <c r="D27" s="34"/>
      <c r="E27" s="34"/>
      <c r="F27" s="34"/>
      <c r="G27" s="34"/>
      <c r="H27" s="167"/>
      <c r="I27" s="34"/>
    </row>
    <row r="28" spans="1:11" ht="25.5" customHeight="1">
      <c r="A28" s="34" t="s">
        <v>38</v>
      </c>
      <c r="B28" s="30"/>
      <c r="C28" s="30"/>
      <c r="D28" s="30"/>
      <c r="E28" s="30"/>
      <c r="F28" s="30"/>
      <c r="G28" s="32"/>
      <c r="H28" s="33"/>
      <c r="I28" s="30"/>
    </row>
    <row r="29" spans="1:11" ht="25.5" customHeight="1">
      <c r="A29" s="214" t="s">
        <v>263</v>
      </c>
      <c r="B29" s="214"/>
      <c r="C29" s="214"/>
      <c r="D29" s="214"/>
      <c r="E29" s="214"/>
      <c r="F29" s="214"/>
      <c r="G29" s="214"/>
      <c r="H29" s="214"/>
      <c r="I29" s="214"/>
    </row>
    <row r="30" spans="1:11" ht="7.5" customHeight="1">
      <c r="A30" s="30"/>
      <c r="B30" s="30"/>
      <c r="C30" s="30"/>
      <c r="D30" s="30"/>
      <c r="E30" s="30"/>
      <c r="F30" s="30"/>
      <c r="G30" s="32"/>
      <c r="H30" s="31"/>
      <c r="I30" s="30"/>
    </row>
    <row r="31" spans="1:11" s="166" customFormat="1" ht="33.75" customHeight="1">
      <c r="A31" s="209" t="s">
        <v>262</v>
      </c>
      <c r="B31" s="209"/>
      <c r="C31" s="209"/>
      <c r="D31" s="209"/>
      <c r="E31" s="209"/>
      <c r="F31" s="209"/>
      <c r="G31" s="209"/>
      <c r="H31" s="209"/>
      <c r="I31" s="209"/>
    </row>
    <row r="32" spans="1:11" ht="33.75" customHeight="1">
      <c r="A32" s="208" t="s">
        <v>36</v>
      </c>
      <c r="B32" s="208"/>
      <c r="C32" s="208"/>
      <c r="D32" s="208"/>
      <c r="E32" s="208"/>
      <c r="F32" s="208"/>
      <c r="G32" s="208"/>
      <c r="H32" s="208"/>
      <c r="I32" s="208"/>
    </row>
    <row r="33" spans="1:9" ht="24.75" customHeight="1">
      <c r="A33" s="29" t="s">
        <v>35</v>
      </c>
      <c r="B33" s="29"/>
      <c r="C33" s="29"/>
      <c r="D33" s="29"/>
      <c r="E33" s="29"/>
      <c r="F33" s="29"/>
      <c r="G33" s="29"/>
      <c r="H33" s="29"/>
      <c r="I33" s="29"/>
    </row>
  </sheetData>
  <mergeCells count="8">
    <mergeCell ref="A32:I32"/>
    <mergeCell ref="A31:I31"/>
    <mergeCell ref="A1:I1"/>
    <mergeCell ref="A2:I2"/>
    <mergeCell ref="A3:I3"/>
    <mergeCell ref="A22:I22"/>
    <mergeCell ref="A23:I23"/>
    <mergeCell ref="A29:I29"/>
  </mergeCells>
  <pageMargins left="0.89" right="0.2" top="0.54" bottom="0.25" header="0.28999999999999998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E18" sqref="E18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5" width="14" bestFit="1" customWidth="1"/>
    <col min="6" max="6" width="6.5703125" customWidth="1"/>
    <col min="7" max="7" width="14.140625" customWidth="1"/>
    <col min="8" max="8" width="8.28515625" customWidth="1"/>
  </cols>
  <sheetData>
    <row r="1" spans="1:10" ht="37.9" customHeight="1">
      <c r="A1" s="217" t="s">
        <v>34</v>
      </c>
      <c r="B1" s="217"/>
      <c r="C1" s="217"/>
      <c r="D1" s="217"/>
      <c r="E1" s="217"/>
      <c r="F1" s="217"/>
      <c r="G1" s="217"/>
      <c r="H1" s="217"/>
      <c r="J1" t="s">
        <v>33</v>
      </c>
    </row>
    <row r="2" spans="1:10" ht="28.5" customHeight="1">
      <c r="A2" s="217" t="s">
        <v>184</v>
      </c>
      <c r="B2" s="217"/>
      <c r="C2" s="217"/>
      <c r="D2" s="217"/>
      <c r="E2" s="217"/>
      <c r="F2" s="217"/>
      <c r="G2" s="217"/>
      <c r="H2" s="217"/>
    </row>
    <row r="3" spans="1:10" ht="28.15" customHeight="1">
      <c r="A3" t="s">
        <v>32</v>
      </c>
      <c r="B3" s="28" t="s">
        <v>31</v>
      </c>
      <c r="C3" s="27"/>
      <c r="D3" s="27"/>
      <c r="E3" s="27"/>
      <c r="F3" s="26"/>
      <c r="G3" s="26"/>
      <c r="H3" s="26"/>
    </row>
    <row r="4" spans="1:10" ht="16.5" customHeight="1">
      <c r="A4" s="21"/>
      <c r="B4" s="25"/>
      <c r="C4" s="218" t="s">
        <v>30</v>
      </c>
      <c r="D4" s="220" t="s">
        <v>185</v>
      </c>
      <c r="E4" s="221"/>
      <c r="F4" s="222"/>
      <c r="G4" s="223" t="s">
        <v>29</v>
      </c>
      <c r="H4" s="218" t="s">
        <v>28</v>
      </c>
    </row>
    <row r="5" spans="1:10" ht="27" customHeight="1">
      <c r="A5" s="19" t="s">
        <v>27</v>
      </c>
      <c r="B5" s="24" t="s">
        <v>26</v>
      </c>
      <c r="C5" s="219"/>
      <c r="D5" s="6" t="s">
        <v>25</v>
      </c>
      <c r="E5" s="6" t="s">
        <v>24</v>
      </c>
      <c r="F5" s="23" t="s">
        <v>23</v>
      </c>
      <c r="G5" s="224"/>
      <c r="H5" s="219"/>
    </row>
    <row r="6" spans="1:10" ht="26.25" customHeight="1">
      <c r="A6" s="4">
        <v>1</v>
      </c>
      <c r="B6" s="22" t="s">
        <v>21</v>
      </c>
      <c r="C6" s="4" t="s">
        <v>4</v>
      </c>
      <c r="D6" s="174"/>
      <c r="E6" s="174"/>
      <c r="F6" s="174"/>
      <c r="G6" s="174"/>
      <c r="H6" s="174"/>
    </row>
    <row r="7" spans="1:10" ht="14.25">
      <c r="A7" s="19"/>
      <c r="B7" s="20" t="s">
        <v>22</v>
      </c>
      <c r="C7" s="8"/>
      <c r="D7" s="146">
        <v>60278834</v>
      </c>
      <c r="E7" s="146">
        <v>61062928</v>
      </c>
      <c r="F7" s="147">
        <f>E7/D7*100</f>
        <v>101.30077831299789</v>
      </c>
      <c r="G7" s="146">
        <v>69453839</v>
      </c>
      <c r="H7" s="148">
        <f>E7/G7*100</f>
        <v>87.918722534545566</v>
      </c>
    </row>
    <row r="8" spans="1:10" ht="21.75" customHeight="1">
      <c r="A8" s="17">
        <v>2</v>
      </c>
      <c r="B8" s="16" t="s">
        <v>21</v>
      </c>
      <c r="C8" s="15"/>
      <c r="D8" s="149"/>
      <c r="E8" s="149"/>
      <c r="F8" s="150"/>
      <c r="G8" s="149"/>
      <c r="H8" s="150"/>
    </row>
    <row r="9" spans="1:10" ht="14.25">
      <c r="A9" s="19"/>
      <c r="B9" s="7" t="s">
        <v>20</v>
      </c>
      <c r="C9" s="19" t="s">
        <v>13</v>
      </c>
      <c r="D9" s="146">
        <v>53890034</v>
      </c>
      <c r="E9" s="146">
        <v>56047894</v>
      </c>
      <c r="F9" s="148">
        <f>E9/D9*100</f>
        <v>104.00419120166077</v>
      </c>
      <c r="G9" s="146">
        <v>67962574</v>
      </c>
      <c r="H9" s="148">
        <f>E9/G9*100</f>
        <v>82.468762881170449</v>
      </c>
    </row>
    <row r="10" spans="1:10" ht="21.75" customHeight="1">
      <c r="A10" s="17">
        <v>3</v>
      </c>
      <c r="B10" s="16" t="s">
        <v>19</v>
      </c>
      <c r="C10" s="6" t="s">
        <v>18</v>
      </c>
      <c r="D10" s="151"/>
      <c r="E10" s="152">
        <v>2273</v>
      </c>
      <c r="F10" s="151"/>
      <c r="G10" s="152">
        <v>2250</v>
      </c>
      <c r="H10" s="148">
        <f>E10/G10*100</f>
        <v>101.02222222222221</v>
      </c>
    </row>
    <row r="11" spans="1:10" ht="14.25">
      <c r="A11" s="19"/>
      <c r="B11" s="7" t="s">
        <v>17</v>
      </c>
      <c r="C11" s="19" t="s">
        <v>13</v>
      </c>
      <c r="D11" s="151"/>
      <c r="E11" s="152">
        <v>2120</v>
      </c>
      <c r="F11" s="151"/>
      <c r="G11" s="152">
        <v>2094</v>
      </c>
      <c r="H11" s="148">
        <f>E11/G11*100</f>
        <v>101.24164278892071</v>
      </c>
    </row>
    <row r="12" spans="1:10" ht="25.15" customHeight="1">
      <c r="A12" s="6">
        <v>4</v>
      </c>
      <c r="B12" s="18" t="s">
        <v>16</v>
      </c>
      <c r="C12" s="4" t="s">
        <v>4</v>
      </c>
      <c r="D12" s="151"/>
      <c r="E12" s="153">
        <f>E9/E11</f>
        <v>26437.685849056605</v>
      </c>
      <c r="F12" s="151"/>
      <c r="G12" s="153">
        <f>G9/G11</f>
        <v>32455.861509073544</v>
      </c>
      <c r="H12" s="153">
        <f>E12/G12*100</f>
        <v>81.45735352508062</v>
      </c>
    </row>
    <row r="13" spans="1:10" ht="29.25" customHeight="1">
      <c r="A13" s="17">
        <v>5</v>
      </c>
      <c r="B13" s="16" t="s">
        <v>269</v>
      </c>
      <c r="C13" s="215" t="s">
        <v>270</v>
      </c>
      <c r="D13" s="146"/>
      <c r="E13" s="146"/>
      <c r="F13" s="148"/>
      <c r="G13" s="146"/>
      <c r="H13" s="146"/>
    </row>
    <row r="14" spans="1:10" ht="19.149999999999999" customHeight="1">
      <c r="A14" s="15"/>
      <c r="B14" s="7" t="s">
        <v>15</v>
      </c>
      <c r="C14" s="216"/>
      <c r="D14" s="146">
        <v>7353</v>
      </c>
      <c r="E14" s="146">
        <v>17115</v>
      </c>
      <c r="F14" s="148">
        <f>E14/D14*100</f>
        <v>232.7621379028968</v>
      </c>
      <c r="G14" s="146">
        <v>10680</v>
      </c>
      <c r="H14" s="146">
        <f t="shared" ref="H14:H21" si="0">E14/G14*100</f>
        <v>160.25280898876403</v>
      </c>
    </row>
    <row r="15" spans="1:10" ht="20.25" customHeight="1">
      <c r="A15" s="14"/>
      <c r="B15" s="13" t="s">
        <v>14</v>
      </c>
      <c r="C15" s="12" t="s">
        <v>271</v>
      </c>
      <c r="D15" s="146">
        <v>23577</v>
      </c>
      <c r="E15" s="146">
        <v>14005</v>
      </c>
      <c r="F15" s="148">
        <f>E15/D15*100</f>
        <v>59.40111125249183</v>
      </c>
      <c r="G15" s="146">
        <v>32813</v>
      </c>
      <c r="H15" s="146">
        <f t="shared" si="0"/>
        <v>42.681254380885626</v>
      </c>
    </row>
    <row r="16" spans="1:10" ht="19.899999999999999" customHeight="1">
      <c r="A16" s="11"/>
      <c r="B16" s="7" t="s">
        <v>12</v>
      </c>
      <c r="C16" s="8" t="s">
        <v>11</v>
      </c>
      <c r="D16" s="146">
        <v>1452</v>
      </c>
      <c r="E16" s="146">
        <v>1663.9</v>
      </c>
      <c r="F16" s="148">
        <f>E16/D16*100</f>
        <v>114.59366391184574</v>
      </c>
      <c r="G16" s="146">
        <v>1607</v>
      </c>
      <c r="H16" s="148">
        <f t="shared" si="0"/>
        <v>103.54075917859366</v>
      </c>
    </row>
    <row r="17" spans="1:8" ht="26.25" customHeight="1">
      <c r="A17" s="10">
        <v>6</v>
      </c>
      <c r="B17" s="5" t="s">
        <v>10</v>
      </c>
      <c r="C17" s="4" t="s">
        <v>4</v>
      </c>
      <c r="D17" s="146">
        <v>2700000</v>
      </c>
      <c r="E17" s="146">
        <v>4737715</v>
      </c>
      <c r="F17" s="148">
        <f>E17/D17*100</f>
        <v>175.47092592592591</v>
      </c>
      <c r="G17" s="146">
        <v>1162755</v>
      </c>
      <c r="H17" s="148">
        <f t="shared" si="0"/>
        <v>407.45599889916616</v>
      </c>
    </row>
    <row r="18" spans="1:8" ht="26.25" customHeight="1">
      <c r="A18" s="8">
        <v>7</v>
      </c>
      <c r="B18" s="7" t="s">
        <v>9</v>
      </c>
      <c r="C18" s="4" t="s">
        <v>4</v>
      </c>
      <c r="D18" s="154">
        <v>3227534</v>
      </c>
      <c r="E18" s="154">
        <v>455072</v>
      </c>
      <c r="F18" s="155">
        <f>E18/D18*100</f>
        <v>14.099681056806837</v>
      </c>
      <c r="G18" s="154">
        <v>9769813</v>
      </c>
      <c r="H18" s="148">
        <f t="shared" si="0"/>
        <v>4.6579397169628525</v>
      </c>
    </row>
    <row r="19" spans="1:8" ht="26.25" customHeight="1">
      <c r="A19" s="6">
        <v>8</v>
      </c>
      <c r="B19" s="9" t="s">
        <v>8</v>
      </c>
      <c r="C19" s="6" t="s">
        <v>7</v>
      </c>
      <c r="D19" s="156"/>
      <c r="E19" s="157">
        <v>2</v>
      </c>
      <c r="F19" s="158"/>
      <c r="G19" s="157">
        <v>21.6</v>
      </c>
      <c r="H19" s="148">
        <f t="shared" si="0"/>
        <v>9.2592592592592595</v>
      </c>
    </row>
    <row r="20" spans="1:8" ht="24.75" customHeight="1">
      <c r="A20" s="8">
        <v>9</v>
      </c>
      <c r="B20" s="7" t="s">
        <v>6</v>
      </c>
      <c r="C20" s="4" t="s">
        <v>4</v>
      </c>
      <c r="D20" s="159"/>
      <c r="E20" s="154">
        <v>16794496</v>
      </c>
      <c r="F20" s="160"/>
      <c r="G20" s="154">
        <v>14517425</v>
      </c>
      <c r="H20" s="153">
        <f t="shared" si="0"/>
        <v>115.68508878124047</v>
      </c>
    </row>
    <row r="21" spans="1:8" ht="28.15" customHeight="1">
      <c r="A21" s="6">
        <v>10</v>
      </c>
      <c r="B21" s="5" t="s">
        <v>5</v>
      </c>
      <c r="C21" s="4" t="s">
        <v>4</v>
      </c>
      <c r="D21" s="161"/>
      <c r="E21" s="162">
        <v>2462.9</v>
      </c>
      <c r="F21" s="162"/>
      <c r="G21" s="162">
        <v>2150.6999999999998</v>
      </c>
      <c r="H21" s="153">
        <f t="shared" si="0"/>
        <v>114.51620402659601</v>
      </c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  <row r="23" spans="1:8" ht="27.75" customHeight="1">
      <c r="A23" s="1"/>
      <c r="B23" s="3" t="s">
        <v>3</v>
      </c>
      <c r="C23" s="2"/>
      <c r="D23" s="2"/>
      <c r="E23" s="2"/>
      <c r="F23" s="2" t="s">
        <v>2</v>
      </c>
      <c r="G23" s="2"/>
      <c r="H23" s="1"/>
    </row>
    <row r="24" spans="1:8" ht="25.5" customHeight="1">
      <c r="A24" s="1"/>
      <c r="B24" s="3" t="s">
        <v>1</v>
      </c>
      <c r="C24" s="2"/>
      <c r="D24" s="2"/>
      <c r="E24" s="2"/>
      <c r="F24" s="2" t="s">
        <v>0</v>
      </c>
      <c r="G24" s="2"/>
      <c r="H24" s="1"/>
    </row>
  </sheetData>
  <mergeCells count="7">
    <mergeCell ref="C13:C14"/>
    <mergeCell ref="A1:H1"/>
    <mergeCell ref="A2:H2"/>
    <mergeCell ref="C4:C5"/>
    <mergeCell ref="D4:F4"/>
    <mergeCell ref="G4:G5"/>
    <mergeCell ref="H4:H5"/>
  </mergeCells>
  <pageMargins left="0.68" right="0.24" top="1" bottom="0.48" header="1.26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анализ себест.1-кв</vt:lpstr>
      <vt:lpstr>Табл№5 1-кв</vt:lpstr>
      <vt:lpstr>Расх. пер.1-кв</vt:lpstr>
      <vt:lpstr>финан.резул.2020г.1-кв</vt:lpstr>
      <vt:lpstr>Пр№1 2020 г. 1-кв</vt:lpstr>
      <vt:lpstr>Анализ-2020г. 1-ка</vt:lpstr>
      <vt:lpstr>Пояс.зап-2020г.1-кв</vt:lpstr>
      <vt:lpstr>2020 г 1-кв</vt:lpstr>
      <vt:lpstr>'Анализ-2020г. 1-ка'!Область_печати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gulom</dc:creator>
  <cp:lastModifiedBy>gulom</cp:lastModifiedBy>
  <dcterms:created xsi:type="dcterms:W3CDTF">2020-12-03T03:54:55Z</dcterms:created>
  <dcterms:modified xsi:type="dcterms:W3CDTF">2021-04-07T11:46:21Z</dcterms:modified>
</cp:coreProperties>
</file>