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405" windowWidth="15975" windowHeight="4770" tabRatio="886" activeTab="1"/>
  </bookViews>
  <sheets>
    <sheet name="9 months 2020" sheetId="25" r:id="rId1"/>
    <sheet name="explanatory 9 months 2020" sheetId="26" r:id="rId2"/>
    <sheet name="Аnalysis- 9 months 20" sheetId="27" r:id="rId3"/>
    <sheet name="Appendix №1 9 months 20 " sheetId="28" r:id="rId4"/>
    <sheet name="Financial result 9 months 20" sheetId="29" r:id="rId5"/>
    <sheet name="Period expenses 9 months " sheetId="30" r:id="rId6"/>
    <sheet name="Table №5 9 months  " sheetId="31" r:id="rId7"/>
    <sheet name="Cost analysis 9 months 2020" sheetId="3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0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 localSheetId="7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3" hidden="1">{#N/A,#N/A,TRUE,"일정"}</definedName>
    <definedName name="tt" localSheetId="7" hidden="1">{#N/A,#N/A,TRUE,"일정"}</definedName>
    <definedName name="tt" localSheetId="1" hidden="1">{#N/A,#N/A,TRUE,"일정"}</definedName>
    <definedName name="tt" localSheetId="4" hidden="1">{#N/A,#N/A,TRUE,"일정"}</definedName>
    <definedName name="tt" localSheetId="5" hidden="1">{#N/A,#N/A,TRUE,"일정"}</definedName>
    <definedName name="tt" localSheetId="6" hidden="1">{#N/A,#N/A,TRUE,"일정"}</definedName>
    <definedName name="tt" localSheetId="2" hidden="1">{#N/A,#N/A,TRUE,"일정"}</definedName>
    <definedName name="tt" hidden="1">{#N/A,#N/A,TRUE,"일정"}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7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3" hidden="1">{#N/A,#N/A,TRUE,"일정"}</definedName>
    <definedName name="wrn.주간._.보고." localSheetId="7" hidden="1">{#N/A,#N/A,TRUE,"일정"}</definedName>
    <definedName name="wrn.주간._.보고." localSheetId="1" hidden="1">{#N/A,#N/A,TRUE,"일정"}</definedName>
    <definedName name="wrn.주간._.보고." localSheetId="4" hidden="1">{#N/A,#N/A,TRUE,"일정"}</definedName>
    <definedName name="wrn.주간._.보고." localSheetId="5" hidden="1">{#N/A,#N/A,TRUE,"일정"}</definedName>
    <definedName name="wrn.주간._.보고." localSheetId="6" hidden="1">{#N/A,#N/A,TRUE,"일정"}</definedName>
    <definedName name="wrn.주간._.보고." localSheetId="2" hidden="1">{#N/A,#N/A,TRUE,"일정"}</definedName>
    <definedName name="wrn.주간._.보고." hidden="1">{#N/A,#N/A,TRUE,"일정"}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3" hidden="1">{#N/A,#N/A,TRUE,"일정"}</definedName>
    <definedName name="WWWW" localSheetId="7" hidden="1">{#N/A,#N/A,TRUE,"일정"}</definedName>
    <definedName name="WWWW" localSheetId="1" hidden="1">{#N/A,#N/A,TRUE,"일정"}</definedName>
    <definedName name="WWWW" localSheetId="4" hidden="1">{#N/A,#N/A,TRUE,"일정"}</definedName>
    <definedName name="WWWW" localSheetId="5" hidden="1">{#N/A,#N/A,TRUE,"일정"}</definedName>
    <definedName name="WWWW" localSheetId="6" hidden="1">{#N/A,#N/A,TRUE,"일정"}</definedName>
    <definedName name="WWWW" localSheetId="2" hidden="1">{#N/A,#N/A,TRUE,"일정"}</definedName>
    <definedName name="WWWW" hidden="1">{#N/A,#N/A,TRUE,"일정"}</definedName>
    <definedName name="_xlnm.Database" localSheetId="0">#REF!</definedName>
    <definedName name="_xlnm.Database" localSheetId="3">#REF!</definedName>
    <definedName name="_xlnm.Database" localSheetId="7">#REF!</definedName>
    <definedName name="_xlnm.Database" localSheetId="1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">#REF!</definedName>
    <definedName name="_xlnm.Database">#REF!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2">'Аnalysis- 9 months 20'!$A$1:$I$78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G21" i="25"/>
  <c r="E21"/>
  <c r="H21" s="1"/>
  <c r="H20"/>
  <c r="H19"/>
  <c r="H18"/>
  <c r="H17"/>
  <c r="F17"/>
  <c r="H16"/>
  <c r="F16"/>
  <c r="H15"/>
  <c r="F15"/>
  <c r="H14"/>
  <c r="F14"/>
  <c r="H11"/>
  <c r="H10"/>
  <c r="H8"/>
  <c r="F8"/>
  <c r="H6"/>
  <c r="F6"/>
  <c r="H11" i="28"/>
  <c r="F11"/>
  <c r="H10"/>
  <c r="F10"/>
  <c r="H9"/>
  <c r="F9"/>
  <c r="H7"/>
  <c r="F7"/>
  <c r="H6"/>
  <c r="F6"/>
  <c r="D18" i="29"/>
  <c r="C18"/>
  <c r="D12"/>
  <c r="C12"/>
  <c r="D11"/>
  <c r="D17" s="1"/>
  <c r="D22" s="1"/>
  <c r="C11"/>
  <c r="C17" s="1"/>
  <c r="C22" s="1"/>
  <c r="C43" i="30"/>
  <c r="B43"/>
  <c r="B39"/>
  <c r="C32"/>
  <c r="B32"/>
  <c r="C27"/>
  <c r="B27"/>
  <c r="B17"/>
  <c r="C15"/>
  <c r="B15"/>
  <c r="B9"/>
  <c r="C7"/>
  <c r="B7"/>
  <c r="C6"/>
  <c r="D27" i="29" l="1"/>
  <c r="D24"/>
  <c r="D25" s="1"/>
  <c r="C27"/>
  <c r="C24"/>
  <c r="C25" s="1"/>
  <c r="B6" i="30"/>
  <c r="E25" i="31" l="1"/>
  <c r="E22"/>
  <c r="E21"/>
  <c r="E17"/>
  <c r="E16"/>
  <c r="E14"/>
  <c r="E13"/>
  <c r="E12"/>
  <c r="E11"/>
  <c r="D10"/>
  <c r="E10" s="1"/>
  <c r="C10"/>
  <c r="D9"/>
  <c r="D15" s="1"/>
  <c r="C9"/>
  <c r="C15" s="1"/>
  <c r="C18" s="1"/>
  <c r="C20" s="1"/>
  <c r="E8"/>
  <c r="E7"/>
  <c r="D17" i="32"/>
  <c r="C11"/>
  <c r="C17" s="1"/>
  <c r="C23" i="31" l="1"/>
  <c r="C24" s="1"/>
  <c r="C26" s="1"/>
  <c r="D18"/>
  <c r="E15"/>
  <c r="E9"/>
  <c r="D20" l="1"/>
  <c r="E18"/>
  <c r="D23" l="1"/>
  <c r="E20"/>
  <c r="D24" l="1"/>
  <c r="E23"/>
  <c r="E24" l="1"/>
  <c r="D26"/>
  <c r="E26" s="1"/>
  <c r="B11" i="32" l="1"/>
  <c r="B17" s="1"/>
  <c r="F26" i="31" l="1"/>
  <c r="F7"/>
  <c r="F8"/>
  <c r="F15"/>
  <c r="F10"/>
  <c r="F11"/>
  <c r="F12"/>
  <c r="F13"/>
  <c r="F14"/>
  <c r="F16"/>
  <c r="F17"/>
  <c r="F21"/>
  <c r="F22"/>
  <c r="F25"/>
  <c r="F9"/>
  <c r="F18"/>
  <c r="F20"/>
  <c r="F23"/>
  <c r="F24"/>
</calcChain>
</file>

<file path=xl/sharedStrings.xml><?xml version="1.0" encoding="utf-8"?>
<sst xmlns="http://schemas.openxmlformats.org/spreadsheetml/2006/main" count="313" uniqueCount="271">
  <si>
    <t xml:space="preserve">  №</t>
  </si>
  <si>
    <t xml:space="preserve">     %</t>
  </si>
  <si>
    <t xml:space="preserve">     "</t>
  </si>
  <si>
    <t>%</t>
  </si>
  <si>
    <t xml:space="preserve"> -</t>
  </si>
  <si>
    <t xml:space="preserve"> "</t>
  </si>
  <si>
    <t xml:space="preserve">   "</t>
  </si>
  <si>
    <t>"</t>
  </si>
  <si>
    <t xml:space="preserve"> 4.1</t>
  </si>
  <si>
    <t xml:space="preserve"> 4.2</t>
  </si>
  <si>
    <t xml:space="preserve"> 4.3</t>
  </si>
  <si>
    <t>Ед.изм.</t>
  </si>
  <si>
    <t>№ п/п</t>
  </si>
  <si>
    <t xml:space="preserve">отклонение </t>
  </si>
  <si>
    <t>Analysis of</t>
  </si>
  <si>
    <t>business plan execution of SC Kvarts on the main</t>
  </si>
  <si>
    <t xml:space="preserve">   Indicators</t>
  </si>
  <si>
    <t>Meas. unit</t>
  </si>
  <si>
    <t>Plan</t>
  </si>
  <si>
    <t>Fact</t>
  </si>
  <si>
    <t>Growth rate %</t>
  </si>
  <si>
    <t>Volume of commodity output in current prices</t>
  </si>
  <si>
    <t>thousand</t>
  </si>
  <si>
    <t>sum</t>
  </si>
  <si>
    <t>Size of commodity output in comparable prices</t>
  </si>
  <si>
    <t>Total staff</t>
  </si>
  <si>
    <t>including production staff</t>
  </si>
  <si>
    <t>people</t>
  </si>
  <si>
    <t>Labor productivity</t>
  </si>
  <si>
    <t>thousand sum</t>
  </si>
  <si>
    <t>   - glass jars in physical calculation</t>
  </si>
  <si>
    <t>   - glass bottles in physical calculation</t>
  </si>
  <si>
    <t>   - architectural glass in phys.calculation</t>
  </si>
  <si>
    <t>Production output</t>
  </si>
  <si>
    <t>Consumer goods at retail prices</t>
  </si>
  <si>
    <t>Benefits</t>
  </si>
  <si>
    <t>   Profitability</t>
  </si>
  <si>
    <t>Salary fund</t>
  </si>
  <si>
    <t>Average salary for per employee</t>
  </si>
  <si>
    <t>thousand sqm</t>
  </si>
  <si>
    <t xml:space="preserve">           Chairman of the Board                                      </t>
  </si>
  <si>
    <t xml:space="preserve">                  Head of SDBP                                                           </t>
  </si>
  <si>
    <t>Yusufjanova Yo.</t>
  </si>
  <si>
    <t>Buriev A.</t>
  </si>
  <si>
    <t>Execution of technical and economic indicators of SC Kvarts:</t>
  </si>
  <si>
    <t xml:space="preserve"> - Volume of production in current prices</t>
  </si>
  <si>
    <t xml:space="preserve"> - Growth rate</t>
  </si>
  <si>
    <t xml:space="preserve"> - Volume of production in comparable prices</t>
  </si>
  <si>
    <t xml:space="preserve">      Production volume in physical terms</t>
  </si>
  <si>
    <t xml:space="preserve"> - Glass jars</t>
  </si>
  <si>
    <t xml:space="preserve"> - Glass bottle</t>
  </si>
  <si>
    <t xml:space="preserve"> - Architectural glass in physical terms</t>
  </si>
  <si>
    <t>The cost of production is</t>
  </si>
  <si>
    <t>Net profit</t>
  </si>
  <si>
    <t>Cost-effectiveness</t>
  </si>
  <si>
    <t>There is no arrears</t>
  </si>
  <si>
    <t>Head of the Board                          Buriev A.</t>
  </si>
  <si>
    <t xml:space="preserve">                Head of Planning department                         Yusufjonova Yo.</t>
  </si>
  <si>
    <t xml:space="preserve">Production of glass products is based on the needs
market according to the concluded agreements on the demand of the buyer.
</t>
  </si>
  <si>
    <t>1. Execution  of production plan</t>
  </si>
  <si>
    <t xml:space="preserve">              2. Consumer goods production.</t>
  </si>
  <si>
    <t>              4. Economic indicators of production</t>
  </si>
  <si>
    <t>3. Sale of finished products:</t>
  </si>
  <si>
    <t xml:space="preserve"> million sums. For the production of 1000 soum marketable products spent </t>
  </si>
  <si>
    <t>During the reporting period, it is received a positive balance from financial activities</t>
  </si>
  <si>
    <t xml:space="preserve">              5. Financial status.</t>
  </si>
  <si>
    <t>According to paragraph 27 of PKM RUz No. 207, the effectiveness of the enterprise’s activity</t>
  </si>
  <si>
    <t xml:space="preserve">In order to execute the Resolution of the Cabinet of Ministers of the Republic of </t>
  </si>
  <si>
    <t xml:space="preserve">Uzbekistan № 207 dated 07. 07. 2015 "Implementation of the Assessment criterion on Effectiveness  </t>
  </si>
  <si>
    <t>in the activity of Stock companies and other economic entities" a regulation has been developed</t>
  </si>
  <si>
    <t>in SC Kvarts, where the key and additional effectiveness indexes have been shown.</t>
  </si>
  <si>
    <t>Head of The Board                                                            Buriev A.</t>
  </si>
  <si>
    <t>Head of the department of planning                                    Yusufjonova Yo.</t>
  </si>
  <si>
    <t xml:space="preserve">Indicators
</t>
  </si>
  <si>
    <t>Appendix №1</t>
  </si>
  <si>
    <t>Output volume in current prices</t>
  </si>
  <si>
    <t>Output volume in comparable prices</t>
  </si>
  <si>
    <t xml:space="preserve">  Products:</t>
  </si>
  <si>
    <t xml:space="preserve">  - glass jars in conditional calculation</t>
  </si>
  <si>
    <t xml:space="preserve">  - glass bottles in conditional calculation</t>
  </si>
  <si>
    <t xml:space="preserve">  - flat glass in physical calculation</t>
  </si>
  <si>
    <t>plan</t>
  </si>
  <si>
    <t>mln. Soums</t>
  </si>
  <si>
    <t>mln pieces</t>
  </si>
  <si>
    <t>thousand м2</t>
  </si>
  <si>
    <t>% plan execution</t>
  </si>
  <si>
    <t>Growth rate</t>
  </si>
  <si>
    <t xml:space="preserve">                            Head of the Board                                                                                        Buriev A.</t>
  </si>
  <si>
    <t xml:space="preserve">                            Head of the department of planning                                                               Yusufjonova Yo.</t>
  </si>
  <si>
    <t>in mln soums</t>
  </si>
  <si>
    <t>Indicator</t>
  </si>
  <si>
    <t>Net earning based on stock market</t>
  </si>
  <si>
    <t>Production cost</t>
  </si>
  <si>
    <t>Gross financial result</t>
  </si>
  <si>
    <t>Period expenses, including</t>
  </si>
  <si>
    <t>Sale expenses</t>
  </si>
  <si>
    <t xml:space="preserve">Management expenses </t>
  </si>
  <si>
    <t>Other operational expenses</t>
  </si>
  <si>
    <t>Other incomes from the main activity</t>
  </si>
  <si>
    <t>Financial result from the main activity</t>
  </si>
  <si>
    <t>Income and Expenses from Financial Activities</t>
  </si>
  <si>
    <t>Income in percentage</t>
  </si>
  <si>
    <t>Income from currency exchange differences</t>
  </si>
  <si>
    <t>Expenses at financial activity</t>
  </si>
  <si>
    <t>Total financial result before tax</t>
  </si>
  <si>
    <t>Expenses gone to tax base and taken from them</t>
  </si>
  <si>
    <t xml:space="preserve">Income tax </t>
  </si>
  <si>
    <t>Taxable income</t>
  </si>
  <si>
    <t>Other taxes</t>
  </si>
  <si>
    <t xml:space="preserve">                      Head of the planning department                         Yusufjonova Yo.</t>
  </si>
  <si>
    <t xml:space="preserve">                      Head of the Board                                                  Buriev A.</t>
  </si>
  <si>
    <t>Title</t>
  </si>
  <si>
    <t>According to business plan</t>
  </si>
  <si>
    <t>actually</t>
  </si>
  <si>
    <t>Total period expenses:</t>
  </si>
  <si>
    <t xml:space="preserve">Salary expenses </t>
  </si>
  <si>
    <t>expenses in social insurance</t>
  </si>
  <si>
    <t>Materials</t>
  </si>
  <si>
    <t>Performed works and services</t>
  </si>
  <si>
    <t>Services from auxiliary workshops</t>
  </si>
  <si>
    <t>Other sale expenses</t>
  </si>
  <si>
    <t>Management expenses</t>
  </si>
  <si>
    <t>Salary expenses</t>
  </si>
  <si>
    <t>Expenses to social insurance</t>
  </si>
  <si>
    <t>Salary to Supervisory Board members</t>
  </si>
  <si>
    <t>Depriciation</t>
  </si>
  <si>
    <t>Funds to a higher organisations</t>
  </si>
  <si>
    <t>Expenses to keep the serving cars</t>
  </si>
  <si>
    <t>Office goodsКанцелярские товары</t>
  </si>
  <si>
    <t xml:space="preserve">Communal services </t>
  </si>
  <si>
    <t>Expenses to the  rent of the building</t>
  </si>
  <si>
    <t>Other expenses</t>
  </si>
  <si>
    <t>Property tax</t>
  </si>
  <si>
    <t>Land tax</t>
  </si>
  <si>
    <t>Tax for the use of water</t>
  </si>
  <si>
    <t>Maintaining non-productional departments</t>
  </si>
  <si>
    <t>including Healthe treating center</t>
  </si>
  <si>
    <t xml:space="preserve">       Greening department</t>
  </si>
  <si>
    <t>Hostel in Tashkent,hostel, Chodak sanatorium</t>
  </si>
  <si>
    <t>Remueration to the significant dates</t>
  </si>
  <si>
    <t>Payments to social insurance</t>
  </si>
  <si>
    <t>One time bonuses</t>
  </si>
  <si>
    <t>Expenses for the staff preparation</t>
  </si>
  <si>
    <t>Free-meal expenses to the staff</t>
  </si>
  <si>
    <t>Bank services</t>
  </si>
  <si>
    <t xml:space="preserve">                                     Head of the Board                    </t>
  </si>
  <si>
    <t xml:space="preserve">                                     Chief accountant</t>
  </si>
  <si>
    <t xml:space="preserve">                                     Head of the planning department</t>
  </si>
  <si>
    <t>Gross profit from total sales of the product</t>
  </si>
  <si>
    <t>Total expense of the period: from them</t>
  </si>
  <si>
    <t>Administrative expenses</t>
  </si>
  <si>
    <t>Other operating costs</t>
  </si>
  <si>
    <t>Other operating income</t>
  </si>
  <si>
    <t>Income from financial activities</t>
  </si>
  <si>
    <t>Expenses of financial activity</t>
  </si>
  <si>
    <t>Profit from domestic business</t>
  </si>
  <si>
    <t>Earnings and Losses</t>
  </si>
  <si>
    <t>Profit before tax</t>
  </si>
  <si>
    <t>Reimbursement costs to the tax base</t>
  </si>
  <si>
    <t>Expenses from the tax base</t>
  </si>
  <si>
    <t>Benefit from taxes</t>
  </si>
  <si>
    <t>Profit (income) tax</t>
  </si>
  <si>
    <t>Net income from product sale (works, services)</t>
  </si>
  <si>
    <t xml:space="preserve">Cost of sold production (works, services) </t>
  </si>
  <si>
    <t>Product sale costs</t>
  </si>
  <si>
    <t>Income from Main Operations</t>
  </si>
  <si>
    <t xml:space="preserve">                        Head of the planning department                                              Yusufjonova Yo.</t>
  </si>
  <si>
    <t>Raw materials and materials</t>
  </si>
  <si>
    <t>Fuel and Energy</t>
  </si>
  <si>
    <t>Social Insurance Payments</t>
  </si>
  <si>
    <t>Total overhead costs:</t>
  </si>
  <si>
    <t>Salary</t>
  </si>
  <si>
    <t>Indirect expenses of the materials</t>
  </si>
  <si>
    <t>Indirect expenses for labour</t>
  </si>
  <si>
    <t>in which: funds for a complete repair</t>
  </si>
  <si>
    <t>Analysis of production cost in SC Kvarts</t>
  </si>
  <si>
    <t>Index</t>
  </si>
  <si>
    <t xml:space="preserve">                 depriciation</t>
  </si>
  <si>
    <t>Total</t>
  </si>
  <si>
    <t xml:space="preserve">                                         Head of planning department                                  Yusufjonova Yo.</t>
  </si>
  <si>
    <t>2019 fact</t>
  </si>
  <si>
    <t>Fact in 2019</t>
  </si>
  <si>
    <t xml:space="preserve">Plan for 2020
</t>
  </si>
  <si>
    <t>Plan for 2020</t>
  </si>
  <si>
    <t>Сomparison table
The main financial indicators of SC "Kvarts".</t>
  </si>
  <si>
    <t>Sponsorship</t>
  </si>
  <si>
    <t xml:space="preserve">                      Chief accountant                                                    Tursunov.К</t>
  </si>
  <si>
    <t xml:space="preserve">                        Chief accountant                                                                            Тursunov.К</t>
  </si>
  <si>
    <t>9 months 2020 year</t>
  </si>
  <si>
    <t xml:space="preserve">                                         Chief accountant                                                       Isaboyev A.</t>
  </si>
  <si>
    <t xml:space="preserve">9 months of 2019
</t>
  </si>
  <si>
    <t xml:space="preserve">9 months of 2020
</t>
  </si>
  <si>
    <t>difference</t>
  </si>
  <si>
    <t xml:space="preserve">                                                                                                                                In thousand Sumy.</t>
  </si>
  <si>
    <t xml:space="preserve">                                                   Period expenses in SC Kvarts for the year  for 9 months 2020
 </t>
  </si>
  <si>
    <t xml:space="preserve"> 9 months 2020</t>
  </si>
  <si>
    <t xml:space="preserve">Financial results of SC Kvarts for the year  for 9 months 2020
</t>
  </si>
  <si>
    <t xml:space="preserve">for 9 months 2020 </t>
  </si>
  <si>
    <t xml:space="preserve">Execution of key business plan indicators
for 9 months 2020 by SC Kvarts
</t>
  </si>
  <si>
    <t xml:space="preserve">for 9 months 2020 год </t>
  </si>
  <si>
    <t>technical and economical indicators for 9 months 2020</t>
  </si>
  <si>
    <t>for 9 months 2020</t>
  </si>
  <si>
    <t xml:space="preserve">Analysis of production and business activities of  
SC Kvarts for 9 months 2020
</t>
  </si>
  <si>
    <t>Joint-stock company "Quartz" for 9 months 2020 produced a commodity
products in current prices at 198 394,4 million soums or 103,3% of the projected
volume, while the growth rate of production compared to last year amounted to 99,9%.
In comparable prices, the output of marketable products amounted to 178 019,06 million soums, 102% of the corresponding period last year.</t>
  </si>
  <si>
    <t>For  9 months 2020, the company sold consumer goods</t>
  </si>
  <si>
    <t>in retail prices in the amount of 49 286,858 mln soums, which accounts for 22,8% of the total</t>
  </si>
  <si>
    <t xml:space="preserve">sold products. The task for the production of consumer goods was 2.7 times more, </t>
  </si>
  <si>
    <t xml:space="preserve">
the growth rate by last year was 6.4 times.
</t>
  </si>
  <si>
    <t xml:space="preserve">         For  9 months  2020, there were sold to consumers: </t>
  </si>
  <si>
    <t>Glass jars in 0,5 l. cond.calc.        -          201,811  mln.pieces at the price of 83 482 mln.soums</t>
  </si>
  <si>
    <t xml:space="preserve">                     in phys.calculation               -        60,046 mln. pieces</t>
  </si>
  <si>
    <t>Glass bottles in 0,5 l. cond.calc.    -           37,0  mln piecesat the price of 33,422  mln. soums</t>
  </si>
  <si>
    <t xml:space="preserve">                     in phys. calc.                  -       45,465 mln. pieces</t>
  </si>
  <si>
    <t>Architectural glass in cond. 2 mm calc., total :  -  8 540,5 т.м2 at the price of 91 954 mln.pieces</t>
  </si>
  <si>
    <t xml:space="preserve">                      in physical calc.                        -   4 821,11 т.м2 </t>
  </si>
  <si>
    <t xml:space="preserve">             Remains of finished products as of 01.10.2020 amounted to:</t>
  </si>
  <si>
    <r>
      <t xml:space="preserve">Glass jars in cond. 0,5 calc.        -       18,245 </t>
    </r>
    <r>
      <rPr>
        <sz val="10"/>
        <color theme="1"/>
        <rFont val="Arial Cyr"/>
        <charset val="204"/>
      </rPr>
      <t xml:space="preserve"> mln pieces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>at the price of  8 514,558 mln soums</t>
    </r>
  </si>
  <si>
    <t xml:space="preserve">                   in physical calc.                  -       12,065 mln pieces</t>
  </si>
  <si>
    <t>Glass bottles in cond. 0,5 l. calc.      -       4,623 mln pieces at the price of  4 280,48 mln soums</t>
  </si>
  <si>
    <t xml:space="preserve">                     in physical calc.                  -      5,636 mln pieces</t>
  </si>
  <si>
    <t>Sheet glass in the condition.2 mm calc.total:   -  820,8 т.m2 at the price of  7 349,419 mln.soums</t>
  </si>
  <si>
    <t xml:space="preserve">                     in physical calc.                   -          420,2 т.m2</t>
  </si>
  <si>
    <t>Glass jars in physical calc.   -  8,138 mln pieces at the price of  1 249,57 thousand USD</t>
  </si>
  <si>
    <t xml:space="preserve">Architectural glass in physical calc.  - 142,48 т.m2 at the price of 357,61 thousand USD </t>
  </si>
  <si>
    <t xml:space="preserve">For  9 months  2020, SC Kvarts manufactured products in current prices in the amount of  </t>
  </si>
  <si>
    <t xml:space="preserve">198 394,506 million soums, production cost output amounted to 152 046,479 </t>
  </si>
  <si>
    <t>766,4 soum, the overall profitability of the produced products accounted for 6,6%.</t>
  </si>
  <si>
    <t>Net revenue from product sales amounted to  217 156,106 million soums,</t>
  </si>
  <si>
    <t>income before tax 29 832,981 million soums, after taxes net profit</t>
  </si>
  <si>
    <t>amounted to 24 730,75 million soums. The profitability of sales in gross</t>
  </si>
  <si>
    <t>profit was 26,2%, net profit margin was 11,2%.</t>
  </si>
  <si>
    <t>Expenses of the period amounted to 34 138,649 million soums, including:</t>
  </si>
  <si>
    <t>sales expenses                  8 148,172  mln.soums</t>
  </si>
  <si>
    <t>management expenses      10 031,658 mln. soums</t>
  </si>
  <si>
    <t>other operating expenses   15 958,819 mln. soums</t>
  </si>
  <si>
    <t>Expenses for financial activities amounted to 68 106,656 million soums.</t>
  </si>
  <si>
    <t xml:space="preserve">Income from financial activities - 74 097,261 million soums, including </t>
  </si>
  <si>
    <t>income in percentage - 73 681,105 million soums.</t>
  </si>
  <si>
    <t>         01.10.2020 year receivables - 469 911,398 million soums</t>
  </si>
  <si>
    <t>of which: customer and customer debt -   12 263,563 million soums</t>
  </si>
  <si>
    <t>goods sold to suppliers and contractors - 443 048,078million soums</t>
  </si>
  <si>
    <t>taxes and deductions to the budget -          1 278,204 million soums</t>
  </si>
  <si>
    <t>prepayments on targeted state funds and insurance - 57,403 million soums</t>
  </si>
  <si>
    <t>other receivables -                                       13 264,15 million soums</t>
  </si>
  <si>
    <t>Accounts payable as of 01. 10. 2020 amounted to 36 142,159 million soums,</t>
  </si>
  <si>
    <t>including debt to suppliers and contractors -       8 024,775 million soums</t>
  </si>
  <si>
    <t>advances received -                                             3 252,535 million soums</t>
  </si>
  <si>
    <t>arrears in payments to the budget -                     1 261,738 million soums</t>
  </si>
  <si>
    <t>in the state target funds -                                     691,654 million soums</t>
  </si>
  <si>
    <t>wage arrears -                                                     4 049,847 million soums</t>
  </si>
  <si>
    <t>other payables -                                                   18 861,610 million soums</t>
  </si>
  <si>
    <t>During the year for  9 months 2020 there were exported the goods for  2 151,09 thousand USD, including:</t>
  </si>
  <si>
    <t xml:space="preserve">As a result of the calculations, at the end for  9 months  2020, integral key performance indicator of </t>
  </si>
  <si>
    <t xml:space="preserve">effectiveness made up 53,0%, where additional effectiveness of integral index amounted 120,7,6%. </t>
  </si>
  <si>
    <t>key and additional key performance indicators recognized as middle.</t>
  </si>
  <si>
    <t>Chief accountant                                                               Isaboyev A.</t>
  </si>
  <si>
    <t>Explanatory note
for the end for 9 months 2020 in SC Kvarts</t>
  </si>
  <si>
    <t>198 394 506  thousand soums</t>
  </si>
  <si>
    <t>178 019 060  thousand soums</t>
  </si>
  <si>
    <t>49,656  million pieces</t>
  </si>
  <si>
    <t>45,382 million pieces</t>
  </si>
  <si>
    <t>5 031  thousand м2</t>
  </si>
  <si>
    <t>152 046 479 thousand soums</t>
  </si>
  <si>
    <t>24 730 750 thousand soums</t>
  </si>
  <si>
    <r>
      <t xml:space="preserve"> Number of employees at SC Kvarts at  01.10.2020  made up </t>
    </r>
    <r>
      <rPr>
        <b/>
        <i/>
        <sz val="13"/>
        <rFont val="Times New Roman"/>
        <family val="1"/>
        <charset val="204"/>
      </rPr>
      <t>2 266 people</t>
    </r>
  </si>
  <si>
    <r>
      <t>including productional staff-</t>
    </r>
    <r>
      <rPr>
        <b/>
        <i/>
        <sz val="13"/>
        <rFont val="Times New Roman"/>
        <family val="1"/>
        <charset val="204"/>
      </rPr>
      <t>2 114</t>
    </r>
  </si>
  <si>
    <t>Avarage salary                                           -   2 399,9 thousand soums</t>
  </si>
  <si>
    <t>Receivables at 01.10.2020                            -  469 911,398  million soums</t>
  </si>
  <si>
    <t>Payables at 01.10.2020                            -  36 142,159 million soums</t>
  </si>
  <si>
    <t xml:space="preserve">    Sale volume in monetary terms                      -     216 078 958 thousand  soums</t>
  </si>
  <si>
    <t>Salary fund                                               -   48 944 385 thousand soums</t>
  </si>
</sst>
</file>

<file path=xl/styles.xml><?xml version="1.0" encoding="utf-8"?>
<styleSheet xmlns="http://schemas.openxmlformats.org/spreadsheetml/2006/main">
  <numFmts count="29">
    <numFmt numFmtId="164" formatCode="_-* #,##0.00_р_._-;\-* #,##0.00_р_._-;_-* &quot;-&quot;??_р_._-;_-@_-"/>
    <numFmt numFmtId="165" formatCode="0.0"/>
    <numFmt numFmtId="166" formatCode="#,##0.0"/>
    <numFmt numFmtId="167" formatCode="_ &quot;\&quot;* #,##0_ ;_ &quot;\&quot;* \-#,##0_ ;_ &quot;\&quot;* &quot;-&quot;_ ;_ @_ "/>
    <numFmt numFmtId="168" formatCode="_(&quot;$&quot;* #,##0.00_);_(&quot;$&quot;* \(#,##0.00\);_(&quot;$&quot;* &quot;-&quot;??_);_(@_)"/>
    <numFmt numFmtId="169" formatCode="_(&quot;$&quot;* #,##0_);_(&quot;$&quot;* \(#,##0\);_(&quot;$&quot;* &quot;-&quot;_);_(@_)"/>
    <numFmt numFmtId="170" formatCode="_-* #,##0.00_-;\-* #,##0.00_-;_-* &quot;-&quot;??_-;_-@_-"/>
    <numFmt numFmtId="171" formatCode="_ &quot;\&quot;* #,##0.00_ ;_ &quot;\&quot;* \-#,##0.00_ ;_ &quot;\&quot;* &quot;-&quot;??_ ;_ @_ "/>
    <numFmt numFmtId="172" formatCode="_ &quot;$&quot;* #,##0.00_ ;_ &quot;$&quot;* \-#,##0.00_ ;_ &quot;$&quot;* &quot;-&quot;??_ ;_ @_ "/>
    <numFmt numFmtId="173" formatCode="&quot;\&quot;#,##0.00;[Red]&quot;\&quot;\-#,##0.00"/>
    <numFmt numFmtId="174" formatCode="_ &quot;$&quot;* #,##0_ ;_ &quot;$&quot;* \-#,##0_ ;_ &quot;$&quot;* &quot;-&quot;_ ;_ @_ "/>
    <numFmt numFmtId="175" formatCode="_-&quot;\&quot;* #,##0.00_-;\-&quot;\&quot;* #,##0.00_-;_-&quot;\&quot;* &quot;-&quot;??_-;_-@_-"/>
    <numFmt numFmtId="176" formatCode="\$#,##0.00;\(\$#,##0.00\)"/>
    <numFmt numFmtId="177" formatCode="&quot;\&quot;#,##0;[Red]&quot;\&quot;\-#,##0"/>
    <numFmt numFmtId="178" formatCode="_ * #,##0_ ;_ * \-#,##0_ ;_ * &quot;-&quot;_ ;_ @_ "/>
    <numFmt numFmtId="179" formatCode="_ * #,##0.00_ ;_ * \-#,##0.00_ ;_ * &quot;-&quot;??_ ;_ @_ "/>
    <numFmt numFmtId="180" formatCode="#,##0.0;[Red]\-#,##0.0"/>
    <numFmt numFmtId="181" formatCode="_-* #,##0.00[$€-1]_-;\-* #,##0.00[$€-1]_-;_-* &quot;-&quot;??[$€-1]_-"/>
    <numFmt numFmtId="182" formatCode="_(* #,##0_);_(* \(#,##0\);_(* &quot;-&quot;_);_(@_)"/>
    <numFmt numFmtId="183" formatCode="_(* #,##0.00_);_(* \(#,##0.00\);_(* &quot;-&quot;??_);_(@_)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00_ ;[Red]\-#,##0.000\ "/>
    <numFmt numFmtId="192" formatCode="#,##0.0_ ;[Red]\-#,##0.0\ "/>
  </numFmts>
  <fonts count="102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b/>
      <sz val="12"/>
      <name val="Arial Cyr"/>
      <charset val="204"/>
    </font>
    <font>
      <sz val="12"/>
      <name val="Bodoni MT Black"/>
      <family val="1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Bodoni MT Black"/>
      <family val="1"/>
    </font>
    <font>
      <sz val="1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Cyr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Arial Cyr"/>
      <charset val="204"/>
    </font>
    <font>
      <sz val="16"/>
      <name val="Arial Cyr"/>
      <charset val="204"/>
    </font>
    <font>
      <b/>
      <i/>
      <sz val="13"/>
      <name val="Arial Cyr"/>
      <charset val="204"/>
    </font>
    <font>
      <i/>
      <sz val="13"/>
      <name val="Arial Cyr"/>
      <charset val="186"/>
    </font>
    <font>
      <i/>
      <sz val="13"/>
      <name val="Arial Cyr"/>
      <charset val="204"/>
    </font>
    <font>
      <sz val="10"/>
      <color rgb="FFFF0000"/>
      <name val="Arial Cyr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222222"/>
      <name val="Inherit"/>
      <charset val="204"/>
    </font>
    <font>
      <i/>
      <sz val="12"/>
      <color rgb="FF222222"/>
      <name val="Inherit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0"/>
      <name val="Bodoni MT Black"/>
      <family val="1"/>
    </font>
    <font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9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5" fillId="0" borderId="0"/>
    <xf numFmtId="0" fontId="11" fillId="0" borderId="0"/>
    <xf numFmtId="167" fontId="12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/>
    <xf numFmtId="0" fontId="10" fillId="0" borderId="0"/>
    <xf numFmtId="0" fontId="12" fillId="0" borderId="0" applyFont="0" applyFill="0" applyBorder="0" applyAlignment="0" applyProtection="0"/>
    <xf numFmtId="0" fontId="5" fillId="0" borderId="0"/>
    <xf numFmtId="0" fontId="1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167" fontId="12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6" fillId="0" borderId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23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179" fontId="36" fillId="0" borderId="0" applyFont="0" applyFill="0" applyBorder="0" applyAlignment="0" applyProtection="0"/>
    <xf numFmtId="38" fontId="15" fillId="2" borderId="1">
      <protection locked="0"/>
    </xf>
    <xf numFmtId="38" fontId="15" fillId="0" borderId="1"/>
    <xf numFmtId="38" fontId="37" fillId="0" borderId="1"/>
    <xf numFmtId="180" fontId="15" fillId="0" borderId="1"/>
    <xf numFmtId="0" fontId="37" fillId="0" borderId="1" applyNumberFormat="0">
      <alignment horizontal="center"/>
    </xf>
    <xf numFmtId="38" fontId="37" fillId="3" borderId="1" applyNumberFormat="0" applyFont="0" applyBorder="0" applyAlignment="0">
      <alignment horizontal="center"/>
    </xf>
    <xf numFmtId="0" fontId="38" fillId="0" borderId="1" applyNumberFormat="0"/>
    <xf numFmtId="0" fontId="37" fillId="0" borderId="1" applyNumberFormat="0"/>
    <xf numFmtId="0" fontId="38" fillId="0" borderId="1" applyNumberFormat="0">
      <alignment horizontal="right"/>
    </xf>
    <xf numFmtId="0" fontId="12" fillId="0" borderId="0" applyFont="0" applyFill="0" applyBorder="0" applyAlignment="0" applyProtection="0"/>
    <xf numFmtId="0" fontId="39" fillId="0" borderId="0"/>
    <xf numFmtId="0" fontId="24" fillId="0" borderId="0"/>
    <xf numFmtId="0" fontId="36" fillId="0" borderId="0"/>
    <xf numFmtId="0" fontId="40" fillId="0" borderId="0"/>
    <xf numFmtId="181" fontId="41" fillId="0" borderId="0" applyFont="0" applyFill="0" applyBorder="0" applyAlignment="0" applyProtection="0"/>
    <xf numFmtId="0" fontId="42" fillId="0" borderId="2" applyNumberFormat="0" applyAlignment="0" applyProtection="0">
      <alignment horizontal="left" vertical="center"/>
    </xf>
    <xf numFmtId="0" fontId="42" fillId="0" borderId="3">
      <alignment horizontal="left" vertical="center"/>
    </xf>
    <xf numFmtId="0" fontId="17" fillId="0" borderId="0"/>
    <xf numFmtId="0" fontId="1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3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47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0" fontId="44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50" fillId="0" borderId="0">
      <alignment horizontal="left"/>
    </xf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182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64" fontId="51" fillId="0" borderId="0" applyFont="0" applyFill="0" applyBorder="0" applyAlignment="0" applyProtection="0"/>
    <xf numFmtId="18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4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58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59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60" fillId="0" borderId="0"/>
    <xf numFmtId="0" fontId="61" fillId="0" borderId="0"/>
    <xf numFmtId="0" fontId="12" fillId="0" borderId="0" applyFont="0" applyFill="0" applyBorder="0" applyAlignment="0" applyProtection="0"/>
    <xf numFmtId="0" fontId="62" fillId="0" borderId="0"/>
    <xf numFmtId="0" fontId="49" fillId="0" borderId="0"/>
    <xf numFmtId="0" fontId="43" fillId="0" borderId="0"/>
    <xf numFmtId="0" fontId="6" fillId="0" borderId="0"/>
    <xf numFmtId="0" fontId="49" fillId="0" borderId="0"/>
    <xf numFmtId="0" fontId="53" fillId="0" borderId="0"/>
    <xf numFmtId="0" fontId="49" fillId="0" borderId="0" applyNumberFormat="0" applyProtection="0"/>
    <xf numFmtId="0" fontId="49" fillId="0" borderId="0" applyNumberFormat="0" applyProtection="0"/>
    <xf numFmtId="0" fontId="49" fillId="0" borderId="0"/>
    <xf numFmtId="0" fontId="63" fillId="0" borderId="0"/>
    <xf numFmtId="0" fontId="49" fillId="0" borderId="0"/>
    <xf numFmtId="0" fontId="64" fillId="0" borderId="0"/>
    <xf numFmtId="0" fontId="64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5" fillId="0" borderId="0" applyAlignment="0"/>
    <xf numFmtId="0" fontId="64" fillId="0" borderId="0"/>
    <xf numFmtId="0" fontId="63" fillId="0" borderId="0"/>
    <xf numFmtId="0" fontId="49" fillId="0" borderId="0"/>
    <xf numFmtId="0" fontId="49" fillId="0" borderId="0"/>
    <xf numFmtId="187" fontId="49" fillId="0" borderId="0" applyFont="0" applyFill="0" applyBorder="0" applyAlignment="0" applyProtection="0"/>
    <xf numFmtId="188" fontId="49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Font="1"/>
    <xf numFmtId="0" fontId="66" fillId="0" borderId="0" xfId="0" applyFont="1"/>
    <xf numFmtId="0" fontId="0" fillId="0" borderId="0" xfId="0" applyFont="1" applyFill="1"/>
    <xf numFmtId="0" fontId="3" fillId="0" borderId="0" xfId="0" applyFont="1"/>
    <xf numFmtId="0" fontId="1" fillId="0" borderId="0" xfId="0" applyFont="1"/>
    <xf numFmtId="0" fontId="1" fillId="0" borderId="4" xfId="0" applyFont="1" applyBorder="1"/>
    <xf numFmtId="0" fontId="68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/>
    </xf>
    <xf numFmtId="0" fontId="69" fillId="0" borderId="7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69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vertical="center"/>
    </xf>
    <xf numFmtId="0" fontId="71" fillId="0" borderId="0" xfId="0" applyFont="1" applyFill="1" applyBorder="1" applyAlignment="1">
      <alignment horizontal="center"/>
    </xf>
    <xf numFmtId="0" fontId="71" fillId="0" borderId="9" xfId="0" applyFont="1" applyFill="1" applyBorder="1" applyAlignment="1">
      <alignment horizontal="center"/>
    </xf>
    <xf numFmtId="2" fontId="71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indent="1"/>
    </xf>
    <xf numFmtId="191" fontId="0" fillId="4" borderId="1" xfId="0" applyNumberFormat="1" applyFill="1" applyBorder="1" applyAlignment="1">
      <alignment horizontal="right"/>
    </xf>
    <xf numFmtId="192" fontId="0" fillId="0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192" fontId="0" fillId="0" borderId="1" xfId="0" applyNumberFormat="1" applyFill="1" applyBorder="1" applyAlignment="1">
      <alignment horizontal="center"/>
    </xf>
    <xf numFmtId="191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 indent="1"/>
    </xf>
    <xf numFmtId="2" fontId="0" fillId="0" borderId="0" xfId="0" applyNumberFormat="1" applyFill="1"/>
    <xf numFmtId="0" fontId="0" fillId="0" borderId="1" xfId="0" applyFill="1" applyBorder="1"/>
    <xf numFmtId="2" fontId="0" fillId="0" borderId="1" xfId="0" applyNumberFormat="1" applyFill="1" applyBorder="1"/>
    <xf numFmtId="0" fontId="72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4" fillId="0" borderId="6" xfId="0" applyFont="1" applyBorder="1" applyAlignment="1">
      <alignment horizontal="center" vertical="center" wrapText="1"/>
    </xf>
    <xf numFmtId="166" fontId="75" fillId="0" borderId="1" xfId="0" applyNumberFormat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left" indent="1"/>
    </xf>
    <xf numFmtId="166" fontId="0" fillId="0" borderId="1" xfId="0" applyNumberFormat="1" applyFill="1" applyBorder="1" applyAlignment="1">
      <alignment horizontal="center"/>
    </xf>
    <xf numFmtId="3" fontId="75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left" vertical="center"/>
    </xf>
    <xf numFmtId="3" fontId="76" fillId="0" borderId="0" xfId="0" applyNumberFormat="1" applyFont="1" applyFill="1" applyBorder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 applyFill="1" applyAlignment="1">
      <alignment vertical="center"/>
    </xf>
    <xf numFmtId="166" fontId="0" fillId="0" borderId="0" xfId="0" applyNumberFormat="1" applyFill="1" applyBorder="1" applyAlignment="1">
      <alignment horizontal="left" vertical="center"/>
    </xf>
    <xf numFmtId="0" fontId="77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78" fillId="0" borderId="0" xfId="0" applyFont="1" applyFill="1"/>
    <xf numFmtId="2" fontId="78" fillId="0" borderId="0" xfId="0" applyNumberFormat="1" applyFont="1" applyFill="1" applyBorder="1"/>
    <xf numFmtId="2" fontId="79" fillId="0" borderId="0" xfId="0" applyNumberFormat="1" applyFont="1" applyFill="1" applyBorder="1"/>
    <xf numFmtId="2" fontId="71" fillId="0" borderId="11" xfId="0" applyNumberFormat="1" applyFont="1" applyFill="1" applyBorder="1" applyAlignment="1">
      <alignment horizontal="center" vertical="center" wrapText="1"/>
    </xf>
    <xf numFmtId="0" fontId="78" fillId="0" borderId="12" xfId="0" applyFont="1" applyFill="1" applyBorder="1" applyAlignment="1">
      <alignment horizontal="left" indent="1"/>
    </xf>
    <xf numFmtId="166" fontId="69" fillId="0" borderId="1" xfId="0" applyNumberFormat="1" applyFont="1" applyFill="1" applyBorder="1" applyAlignment="1">
      <alignment horizontal="center"/>
    </xf>
    <xf numFmtId="166" fontId="69" fillId="0" borderId="11" xfId="0" applyNumberFormat="1" applyFont="1" applyFill="1" applyBorder="1" applyAlignment="1">
      <alignment horizontal="center"/>
    </xf>
    <xf numFmtId="166" fontId="0" fillId="0" borderId="0" xfId="0" applyNumberFormat="1" applyFill="1"/>
    <xf numFmtId="0" fontId="78" fillId="0" borderId="13" xfId="0" applyFont="1" applyFill="1" applyBorder="1" applyAlignment="1">
      <alignment horizontal="center"/>
    </xf>
    <xf numFmtId="166" fontId="69" fillId="0" borderId="14" xfId="0" applyNumberFormat="1" applyFont="1" applyFill="1" applyBorder="1" applyAlignment="1">
      <alignment horizontal="center"/>
    </xf>
    <xf numFmtId="192" fontId="78" fillId="0" borderId="0" xfId="0" applyNumberFormat="1" applyFont="1" applyFill="1"/>
    <xf numFmtId="2" fontId="78" fillId="0" borderId="0" xfId="0" applyNumberFormat="1" applyFont="1" applyFill="1"/>
    <xf numFmtId="0" fontId="78" fillId="0" borderId="1" xfId="0" applyFont="1" applyFill="1" applyBorder="1"/>
    <xf numFmtId="165" fontId="69" fillId="0" borderId="1" xfId="0" applyNumberFormat="1" applyFont="1" applyFill="1" applyBorder="1" applyAlignment="1">
      <alignment horizontal="center"/>
    </xf>
    <xf numFmtId="2" fontId="81" fillId="0" borderId="0" xfId="0" applyNumberFormat="1" applyFont="1" applyFill="1"/>
    <xf numFmtId="0" fontId="81" fillId="0" borderId="0" xfId="0" applyFont="1" applyFill="1"/>
    <xf numFmtId="10" fontId="0" fillId="0" borderId="0" xfId="0" applyNumberFormat="1" applyAlignment="1">
      <alignment horizontal="left"/>
    </xf>
    <xf numFmtId="191" fontId="0" fillId="4" borderId="1" xfId="0" applyNumberFormat="1" applyFill="1" applyBorder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83" fillId="0" borderId="0" xfId="0" applyFont="1"/>
    <xf numFmtId="189" fontId="83" fillId="0" borderId="0" xfId="0" applyNumberFormat="1" applyFont="1" applyAlignment="1">
      <alignment horizontal="left"/>
    </xf>
    <xf numFmtId="189" fontId="83" fillId="0" borderId="0" xfId="0" applyNumberFormat="1" applyFont="1" applyFill="1" applyAlignment="1">
      <alignment horizontal="left"/>
    </xf>
    <xf numFmtId="3" fontId="83" fillId="0" borderId="0" xfId="0" applyNumberFormat="1" applyFont="1"/>
    <xf numFmtId="0" fontId="82" fillId="0" borderId="0" xfId="0" applyFont="1" applyFill="1" applyAlignment="1">
      <alignment horizontal="right"/>
    </xf>
    <xf numFmtId="190" fontId="83" fillId="0" borderId="0" xfId="0" applyNumberFormat="1" applyFont="1" applyFill="1"/>
    <xf numFmtId="0" fontId="82" fillId="0" borderId="0" xfId="0" applyFont="1" applyFill="1"/>
    <xf numFmtId="0" fontId="83" fillId="0" borderId="0" xfId="0" applyFont="1" applyFill="1"/>
    <xf numFmtId="189" fontId="83" fillId="0" borderId="0" xfId="0" applyNumberFormat="1" applyFont="1" applyFill="1"/>
    <xf numFmtId="0" fontId="82" fillId="0" borderId="0" xfId="0" applyFont="1" applyFill="1" applyAlignment="1">
      <alignment horizontal="left" indent="1"/>
    </xf>
    <xf numFmtId="0" fontId="84" fillId="0" borderId="4" xfId="0" applyFont="1" applyBorder="1"/>
    <xf numFmtId="0" fontId="84" fillId="0" borderId="6" xfId="0" applyFont="1" applyBorder="1"/>
    <xf numFmtId="0" fontId="84" fillId="0" borderId="6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84" fillId="0" borderId="10" xfId="0" applyFont="1" applyBorder="1" applyAlignment="1"/>
    <xf numFmtId="0" fontId="84" fillId="0" borderId="4" xfId="0" applyFont="1" applyBorder="1" applyAlignment="1">
      <alignment horizontal="center"/>
    </xf>
    <xf numFmtId="166" fontId="84" fillId="0" borderId="6" xfId="0" applyNumberFormat="1" applyFont="1" applyFill="1" applyBorder="1"/>
    <xf numFmtId="0" fontId="84" fillId="0" borderId="5" xfId="0" applyFont="1" applyBorder="1" applyAlignment="1">
      <alignment horizontal="center"/>
    </xf>
    <xf numFmtId="0" fontId="84" fillId="0" borderId="5" xfId="0" applyFont="1" applyBorder="1"/>
    <xf numFmtId="3" fontId="84" fillId="0" borderId="5" xfId="0" applyNumberFormat="1" applyFont="1" applyBorder="1"/>
    <xf numFmtId="0" fontId="87" fillId="0" borderId="1" xfId="0" applyFont="1" applyBorder="1"/>
    <xf numFmtId="3" fontId="84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horizontal="left" wrapText="1"/>
    </xf>
    <xf numFmtId="165" fontId="87" fillId="0" borderId="1" xfId="0" applyNumberFormat="1" applyFont="1" applyBorder="1" applyAlignment="1">
      <alignment horizontal="center"/>
    </xf>
    <xf numFmtId="0" fontId="87" fillId="0" borderId="5" xfId="0" applyFont="1" applyBorder="1"/>
    <xf numFmtId="0" fontId="87" fillId="0" borderId="16" xfId="0" applyFont="1" applyBorder="1"/>
    <xf numFmtId="0" fontId="84" fillId="0" borderId="16" xfId="0" applyFont="1" applyBorder="1"/>
    <xf numFmtId="0" fontId="84" fillId="0" borderId="1" xfId="0" applyFont="1" applyBorder="1"/>
    <xf numFmtId="0" fontId="84" fillId="0" borderId="17" xfId="0" applyFont="1" applyBorder="1"/>
    <xf numFmtId="0" fontId="84" fillId="0" borderId="6" xfId="0" applyFont="1" applyBorder="1" applyAlignment="1">
      <alignment horizontal="center" vertical="center"/>
    </xf>
    <xf numFmtId="0" fontId="85" fillId="0" borderId="6" xfId="0" applyFont="1" applyBorder="1" applyAlignment="1">
      <alignment wrapText="1"/>
    </xf>
    <xf numFmtId="3" fontId="84" fillId="0" borderId="6" xfId="0" applyNumberFormat="1" applyFont="1" applyBorder="1" applyAlignment="1">
      <alignment horizontal="center"/>
    </xf>
    <xf numFmtId="165" fontId="84" fillId="0" borderId="6" xfId="0" applyNumberFormat="1" applyFont="1" applyBorder="1" applyAlignment="1">
      <alignment horizontal="center"/>
    </xf>
    <xf numFmtId="3" fontId="84" fillId="0" borderId="6" xfId="0" applyNumberFormat="1" applyFont="1" applyFill="1" applyBorder="1" applyAlignment="1">
      <alignment horizontal="center"/>
    </xf>
    <xf numFmtId="0" fontId="87" fillId="0" borderId="1" xfId="0" applyFont="1" applyBorder="1" applyAlignment="1">
      <alignment horizontal="center"/>
    </xf>
    <xf numFmtId="165" fontId="87" fillId="0" borderId="1" xfId="0" applyNumberFormat="1" applyFont="1" applyFill="1" applyBorder="1" applyAlignment="1">
      <alignment horizontal="center"/>
    </xf>
    <xf numFmtId="0" fontId="87" fillId="0" borderId="1" xfId="0" applyFont="1" applyFill="1" applyBorder="1" applyAlignment="1">
      <alignment horizontal="center"/>
    </xf>
    <xf numFmtId="0" fontId="87" fillId="0" borderId="6" xfId="0" applyFont="1" applyBorder="1"/>
    <xf numFmtId="3" fontId="87" fillId="0" borderId="6" xfId="0" applyNumberFormat="1" applyFont="1" applyFill="1" applyBorder="1" applyAlignment="1">
      <alignment horizontal="center"/>
    </xf>
    <xf numFmtId="3" fontId="87" fillId="0" borderId="6" xfId="0" applyNumberFormat="1" applyFont="1" applyFill="1" applyBorder="1"/>
    <xf numFmtId="3" fontId="87" fillId="0" borderId="6" xfId="0" applyNumberFormat="1" applyFont="1" applyFill="1" applyBorder="1" applyAlignment="1">
      <alignment horizontal="left" indent="1"/>
    </xf>
    <xf numFmtId="0" fontId="87" fillId="0" borderId="18" xfId="0" applyFont="1" applyBorder="1"/>
    <xf numFmtId="166" fontId="87" fillId="0" borderId="1" xfId="0" applyNumberFormat="1" applyFont="1" applyFill="1" applyBorder="1" applyAlignment="1">
      <alignment horizontal="center"/>
    </xf>
    <xf numFmtId="0" fontId="84" fillId="0" borderId="0" xfId="0" applyFont="1"/>
    <xf numFmtId="191" fontId="93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6" fontId="0" fillId="0" borderId="0" xfId="0" applyNumberFormat="1" applyFill="1" applyBorder="1" applyAlignment="1">
      <alignment horizontal="center"/>
    </xf>
    <xf numFmtId="166" fontId="87" fillId="0" borderId="1" xfId="0" applyNumberFormat="1" applyFont="1" applyBorder="1" applyAlignment="1">
      <alignment horizontal="center"/>
    </xf>
    <xf numFmtId="190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91" fillId="0" borderId="0" xfId="0" applyFont="1"/>
    <xf numFmtId="0" fontId="90" fillId="0" borderId="0" xfId="0" applyFont="1"/>
    <xf numFmtId="0" fontId="70" fillId="0" borderId="0" xfId="0" applyFont="1" applyFill="1" applyAlignment="1"/>
    <xf numFmtId="0" fontId="72" fillId="0" borderId="0" xfId="0" applyFont="1" applyFill="1" applyAlignment="1">
      <alignment horizontal="left"/>
    </xf>
    <xf numFmtId="0" fontId="92" fillId="0" borderId="0" xfId="0" applyFont="1" applyAlignment="1"/>
    <xf numFmtId="0" fontId="85" fillId="0" borderId="5" xfId="0" applyFont="1" applyBorder="1"/>
    <xf numFmtId="0" fontId="85" fillId="0" borderId="6" xfId="0" applyFont="1" applyBorder="1" applyAlignment="1">
      <alignment horizontal="left" wrapText="1"/>
    </xf>
    <xf numFmtId="0" fontId="84" fillId="0" borderId="1" xfId="0" applyFont="1" applyBorder="1" applyAlignment="1">
      <alignment horizontal="center" vertical="center" wrapText="1"/>
    </xf>
    <xf numFmtId="0" fontId="85" fillId="0" borderId="6" xfId="0" applyFont="1" applyBorder="1"/>
    <xf numFmtId="0" fontId="85" fillId="0" borderId="1" xfId="0" applyFont="1" applyBorder="1"/>
    <xf numFmtId="0" fontId="85" fillId="0" borderId="1" xfId="0" applyFont="1" applyBorder="1" applyAlignment="1">
      <alignment horizontal="left"/>
    </xf>
    <xf numFmtId="0" fontId="84" fillId="0" borderId="4" xfId="0" applyFont="1" applyBorder="1" applyAlignment="1">
      <alignment wrapText="1"/>
    </xf>
    <xf numFmtId="0" fontId="82" fillId="0" borderId="0" xfId="0" applyFont="1" applyAlignment="1">
      <alignment horizontal="left"/>
    </xf>
    <xf numFmtId="0" fontId="96" fillId="0" borderId="0" xfId="0" applyFont="1" applyAlignment="1"/>
    <xf numFmtId="0" fontId="68" fillId="0" borderId="4" xfId="0" applyFont="1" applyBorder="1" applyAlignment="1">
      <alignment horizontal="center" vertical="center" wrapText="1"/>
    </xf>
    <xf numFmtId="0" fontId="98" fillId="0" borderId="0" xfId="0" applyFont="1" applyBorder="1"/>
    <xf numFmtId="0" fontId="98" fillId="0" borderId="0" xfId="0" applyFont="1" applyFill="1" applyBorder="1"/>
    <xf numFmtId="0" fontId="99" fillId="0" borderId="0" xfId="0" applyFont="1"/>
    <xf numFmtId="0" fontId="98" fillId="0" borderId="0" xfId="0" applyFont="1"/>
    <xf numFmtId="0" fontId="98" fillId="0" borderId="0" xfId="0" applyFont="1" applyFill="1"/>
    <xf numFmtId="0" fontId="99" fillId="5" borderId="0" xfId="0" applyFont="1" applyFill="1"/>
    <xf numFmtId="0" fontId="68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84" fillId="0" borderId="6" xfId="0" applyFont="1" applyBorder="1" applyAlignment="1">
      <alignment horizontal="center" wrapText="1"/>
    </xf>
    <xf numFmtId="0" fontId="100" fillId="0" borderId="0" xfId="0" applyFont="1" applyFill="1" applyBorder="1" applyAlignment="1">
      <alignment horizontal="left"/>
    </xf>
    <xf numFmtId="0" fontId="75" fillId="0" borderId="0" xfId="0" applyFont="1" applyFill="1"/>
    <xf numFmtId="2" fontId="75" fillId="0" borderId="0" xfId="0" applyNumberFormat="1" applyFont="1" applyFill="1"/>
    <xf numFmtId="0" fontId="75" fillId="0" borderId="0" xfId="0" applyFont="1"/>
    <xf numFmtId="2" fontId="95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166" fontId="69" fillId="0" borderId="15" xfId="0" applyNumberFormat="1" applyFont="1" applyFill="1" applyBorder="1" applyAlignment="1">
      <alignment horizontal="center"/>
    </xf>
    <xf numFmtId="4" fontId="75" fillId="0" borderId="1" xfId="0" applyNumberFormat="1" applyFont="1" applyFill="1" applyBorder="1" applyAlignment="1">
      <alignment horizontal="center" vertical="center" wrapText="1"/>
    </xf>
    <xf numFmtId="191" fontId="0" fillId="0" borderId="1" xfId="0" applyNumberFormat="1" applyFont="1" applyFill="1" applyBorder="1" applyAlignment="1">
      <alignment horizontal="right"/>
    </xf>
    <xf numFmtId="0" fontId="91" fillId="0" borderId="0" xfId="0" applyFont="1" applyFill="1"/>
    <xf numFmtId="0" fontId="0" fillId="0" borderId="0" xfId="0" applyAlignment="1">
      <alignment horizontal="left" vertical="center"/>
    </xf>
    <xf numFmtId="0" fontId="66" fillId="0" borderId="0" xfId="0" applyFont="1" applyFill="1"/>
    <xf numFmtId="0" fontId="1" fillId="0" borderId="0" xfId="0" applyFont="1" applyBorder="1" applyAlignment="1">
      <alignment horizontal="center"/>
    </xf>
    <xf numFmtId="3" fontId="87" fillId="0" borderId="6" xfId="0" applyNumberFormat="1" applyFont="1" applyBorder="1" applyAlignment="1">
      <alignment horizontal="center"/>
    </xf>
    <xf numFmtId="165" fontId="87" fillId="0" borderId="6" xfId="0" applyNumberFormat="1" applyFont="1" applyBorder="1" applyAlignment="1">
      <alignment horizontal="center"/>
    </xf>
    <xf numFmtId="190" fontId="75" fillId="0" borderId="1" xfId="0" applyNumberFormat="1" applyFont="1" applyFill="1" applyBorder="1" applyAlignment="1">
      <alignment horizontal="center" vertical="center" wrapText="1"/>
    </xf>
    <xf numFmtId="191" fontId="88" fillId="0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87" fillId="0" borderId="6" xfId="0" applyNumberFormat="1" applyFont="1" applyBorder="1" applyAlignment="1">
      <alignment horizontal="center"/>
    </xf>
    <xf numFmtId="166" fontId="84" fillId="0" borderId="1" xfId="0" applyNumberFormat="1" applyFont="1" applyBorder="1" applyAlignment="1">
      <alignment horizontal="center"/>
    </xf>
    <xf numFmtId="166" fontId="87" fillId="0" borderId="1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9" fillId="0" borderId="0" xfId="0" applyFont="1" applyFill="1"/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5" fillId="0" borderId="4" xfId="0" applyFont="1" applyFill="1" applyBorder="1" applyAlignment="1">
      <alignment horizontal="left" wrapText="1"/>
    </xf>
    <xf numFmtId="0" fontId="85" fillId="0" borderId="6" xfId="0" applyFont="1" applyFill="1" applyBorder="1" applyAlignment="1">
      <alignment horizontal="left" wrapText="1"/>
    </xf>
    <xf numFmtId="0" fontId="8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4" fillId="0" borderId="4" xfId="0" applyFont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18" xfId="0" applyFont="1" applyBorder="1" applyAlignment="1">
      <alignment horizontal="center"/>
    </xf>
    <xf numFmtId="2" fontId="86" fillId="0" borderId="4" xfId="0" applyNumberFormat="1" applyFont="1" applyBorder="1" applyAlignment="1">
      <alignment horizontal="center" vertical="center" wrapText="1"/>
    </xf>
    <xf numFmtId="2" fontId="86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5" fontId="87" fillId="0" borderId="5" xfId="0" applyNumberFormat="1" applyFont="1" applyBorder="1" applyAlignment="1">
      <alignment horizontal="center"/>
    </xf>
    <xf numFmtId="165" fontId="87" fillId="0" borderId="6" xfId="0" applyNumberFormat="1" applyFont="1" applyBorder="1" applyAlignment="1">
      <alignment horizontal="center"/>
    </xf>
    <xf numFmtId="3" fontId="87" fillId="0" borderId="5" xfId="0" applyNumberFormat="1" applyFont="1" applyBorder="1" applyAlignment="1">
      <alignment horizontal="center"/>
    </xf>
    <xf numFmtId="3" fontId="87" fillId="0" borderId="6" xfId="0" applyNumberFormat="1" applyFont="1" applyBorder="1" applyAlignment="1">
      <alignment horizontal="center"/>
    </xf>
    <xf numFmtId="166" fontId="84" fillId="0" borderId="5" xfId="0" applyNumberFormat="1" applyFont="1" applyFill="1" applyBorder="1" applyAlignment="1">
      <alignment horizontal="center"/>
    </xf>
    <xf numFmtId="166" fontId="84" fillId="0" borderId="6" xfId="0" applyNumberFormat="1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84" fillId="0" borderId="4" xfId="0" applyFont="1" applyBorder="1" applyAlignment="1">
      <alignment horizontal="center" wrapText="1"/>
    </xf>
    <xf numFmtId="0" fontId="84" fillId="0" borderId="6" xfId="0" applyFont="1" applyBorder="1" applyAlignment="1">
      <alignment horizontal="center" wrapText="1"/>
    </xf>
    <xf numFmtId="0" fontId="91" fillId="0" borderId="0" xfId="0" applyFont="1" applyAlignment="1">
      <alignment horizontal="center"/>
    </xf>
    <xf numFmtId="0" fontId="95" fillId="0" borderId="0" xfId="0" applyFont="1" applyFill="1" applyAlignment="1">
      <alignment horizontal="center" wrapText="1"/>
    </xf>
    <xf numFmtId="0" fontId="8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3" fillId="0" borderId="0" xfId="0" applyFont="1" applyAlignment="1">
      <alignment wrapText="1"/>
    </xf>
    <xf numFmtId="0" fontId="83" fillId="0" borderId="0" xfId="0" applyFont="1" applyAlignment="1"/>
    <xf numFmtId="0" fontId="82" fillId="0" borderId="0" xfId="0" applyFont="1" applyFill="1" applyAlignment="1">
      <alignment horizontal="left"/>
    </xf>
    <xf numFmtId="0" fontId="82" fillId="0" borderId="0" xfId="0" applyFont="1" applyFill="1" applyAlignment="1">
      <alignment horizontal="right" vertical="top" wrapText="1"/>
    </xf>
    <xf numFmtId="0" fontId="97" fillId="0" borderId="0" xfId="0" applyFont="1" applyAlignment="1">
      <alignment horizontal="center" vertical="top" wrapText="1"/>
    </xf>
    <xf numFmtId="0" fontId="82" fillId="0" borderId="0" xfId="0" applyFont="1" applyAlignment="1">
      <alignment vertical="top" wrapText="1"/>
    </xf>
    <xf numFmtId="0" fontId="82" fillId="0" borderId="0" xfId="0" applyFont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8" fillId="0" borderId="0" xfId="0" applyFont="1" applyBorder="1" applyAlignment="1">
      <alignment horizontal="left" wrapText="1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7" fillId="0" borderId="9" xfId="0" applyFont="1" applyBorder="1" applyAlignment="1">
      <alignment horizontal="center"/>
    </xf>
    <xf numFmtId="0" fontId="68" fillId="0" borderId="4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70" fillId="0" borderId="0" xfId="0" applyFont="1" applyFill="1" applyAlignment="1">
      <alignment horizontal="center" wrapText="1"/>
    </xf>
    <xf numFmtId="0" fontId="70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73" fillId="0" borderId="9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2" fontId="70" fillId="0" borderId="0" xfId="0" applyNumberFormat="1" applyFont="1" applyFill="1" applyAlignment="1">
      <alignment horizontal="center"/>
    </xf>
    <xf numFmtId="0" fontId="80" fillId="0" borderId="20" xfId="0" applyFont="1" applyFill="1" applyBorder="1" applyAlignment="1">
      <alignment horizontal="center" vertical="center"/>
    </xf>
    <xf numFmtId="0" fontId="80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71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10</xdr:col>
      <xdr:colOff>152400</xdr:colOff>
      <xdr:row>17</xdr:row>
      <xdr:rowOff>152400</xdr:rowOff>
    </xdr:to>
    <xdr:sp macro="" textlink="">
      <xdr:nvSpPr>
        <xdr:cNvPr id="1025" name="dimg_82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/>
        <xdr:cNvSpPr>
          <a:spLocks noChangeAspect="1" noChangeArrowheads="1"/>
        </xdr:cNvSpPr>
      </xdr:nvSpPr>
      <xdr:spPr bwMode="auto">
        <a:xfrm>
          <a:off x="6648450" y="5543550"/>
          <a:ext cx="152400" cy="152400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  <sheetName val="W-___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  <sheetName val="List"/>
      <sheetName val="해외생산"/>
      <sheetName val="LL"/>
      <sheetName val="WELDING"/>
      <sheetName val="TABLE DB"/>
      <sheetName val="쌍용 data base"/>
      <sheetName val="MY PF RPO"/>
      <sheetName val="BudgetPrior"/>
      <sheetName val="InputCurrent"/>
      <sheetName val="2006 Original SMT-Unit Targets"/>
      <sheetName val="MAFA"/>
      <sheetName val="CFLOW"/>
      <sheetName val="조예대비"/>
      <sheetName val="실적입력"/>
      <sheetName val="기숙사"/>
      <sheetName val="전력량"/>
      <sheetName val="공장실적"/>
      <sheetName val="단가"/>
      <sheetName val="가스량"/>
      <sheetName val="공업용수량"/>
      <sheetName val="금액배분"/>
      <sheetName val="직훈"/>
      <sheetName val="생산"/>
      <sheetName val="생활용수량"/>
      <sheetName val="종합"/>
      <sheetName val="Initial_Flex_Rates"/>
      <sheetName val="Overview GBP"/>
      <sheetName val="BK"/>
      <sheetName val="CC"/>
      <sheetName val="MU"/>
      <sheetName val="ST"/>
      <sheetName val="Sheet6_(3)2"/>
      <sheetName val="완성차_미수금2"/>
      <sheetName val="VTS_Workshare2"/>
      <sheetName val="C105_오더2"/>
      <sheetName val="Team_종합2"/>
      <sheetName val="0C_N&amp;V_PIT_GAP2"/>
      <sheetName val="팀별_합계2"/>
      <sheetName val="Lookup_Table2"/>
      <sheetName val="Risk_Comments2"/>
      <sheetName val="PROCEDURE_LIST2"/>
      <sheetName val="S1_1총괄2"/>
      <sheetName val="191_GM-Suzuki2"/>
      <sheetName val="TABLE_DB"/>
      <sheetName val="쌍용_data_base"/>
      <sheetName val="MY_PF_RPO"/>
      <sheetName val="Summary Sheets"/>
      <sheetName val="ref data"/>
      <sheetName val="MH_SPEC.xls"/>
      <sheetName val="Sheet3"/>
      <sheetName val="차체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  <sheetName val="Bid_Sheet"/>
      <sheetName val="분석mast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  <sheetName val="Tool Room "/>
      <sheetName val="완성차 미수금"/>
      <sheetName val="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  <sheetName val="Team 종합"/>
      <sheetName val="Inputs"/>
      <sheetName val="BRAKE"/>
      <sheetName val="VXX"/>
      <sheetName val="NI 98"/>
      <sheetName val="Custom"/>
      <sheetName val="4.Design&amp;PreProdBuild"/>
      <sheetName val="10.PPAP&amp;Pilot"/>
      <sheetName val="1.Program Overview"/>
      <sheetName val="Plant Data"/>
      <sheetName val="가격인하"/>
      <sheetName val="A-100전제"/>
      <sheetName val="AR_by_EGM"/>
      <sheetName val="GG S&amp;O List"/>
      <sheetName val="4_Design&amp;PreProdBuild"/>
      <sheetName val="10_PPAP&amp;Pilot"/>
      <sheetName val="1_Program_Overview"/>
      <sheetName val="Plant_Data"/>
      <sheetName val="NI_98"/>
      <sheetName val="LY7 vs 3800SC PMT Coding"/>
      <sheetName val="3800SC Costbook"/>
      <sheetName val="3월"/>
      <sheetName val="일위대가"/>
      <sheetName val="공사비집계"/>
      <sheetName val="RDLEVLST"/>
      <sheetName val="MHver0p8.xls"/>
      <sheetName val="데이타"/>
      <sheetName val="__(__)"/>
      <sheetName val="__"/>
      <sheetName val="____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zoomScaleNormal="100" workbookViewId="0">
      <selection activeCell="E18" sqref="E18:H21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4" width="14" bestFit="1" customWidth="1"/>
    <col min="5" max="5" width="15.140625" customWidth="1"/>
    <col min="6" max="6" width="6.5703125" customWidth="1"/>
    <col min="7" max="7" width="14.140625" customWidth="1"/>
    <col min="8" max="8" width="9.140625" customWidth="1"/>
  </cols>
  <sheetData>
    <row r="1" spans="1:8" ht="50.45" customHeight="1">
      <c r="A1" s="194" t="s">
        <v>14</v>
      </c>
      <c r="B1" s="194"/>
      <c r="C1" s="194"/>
      <c r="D1" s="194"/>
      <c r="E1" s="194"/>
      <c r="F1" s="194"/>
      <c r="G1" s="194"/>
      <c r="H1" s="194"/>
    </row>
    <row r="2" spans="1:8" ht="37.9" customHeight="1">
      <c r="A2" s="195" t="s">
        <v>15</v>
      </c>
      <c r="B2" s="195"/>
      <c r="C2" s="195"/>
      <c r="D2" s="195"/>
      <c r="E2" s="195"/>
      <c r="F2" s="195"/>
      <c r="G2" s="195"/>
      <c r="H2" s="195"/>
    </row>
    <row r="3" spans="1:8" ht="28.5" customHeight="1">
      <c r="A3" s="195" t="s">
        <v>200</v>
      </c>
      <c r="B3" s="195"/>
      <c r="C3" s="195"/>
      <c r="D3" s="195"/>
      <c r="E3" s="195"/>
      <c r="F3" s="195"/>
      <c r="G3" s="195"/>
      <c r="H3" s="195"/>
    </row>
    <row r="4" spans="1:8" ht="16.5" customHeight="1">
      <c r="A4" s="102"/>
      <c r="B4" s="203" t="s">
        <v>16</v>
      </c>
      <c r="C4" s="196" t="s">
        <v>17</v>
      </c>
      <c r="D4" s="198" t="s">
        <v>201</v>
      </c>
      <c r="E4" s="199"/>
      <c r="F4" s="200"/>
      <c r="G4" s="201" t="s">
        <v>180</v>
      </c>
      <c r="H4" s="196" t="s">
        <v>20</v>
      </c>
    </row>
    <row r="5" spans="1:8" ht="27" customHeight="1">
      <c r="A5" s="103" t="s">
        <v>0</v>
      </c>
      <c r="B5" s="204"/>
      <c r="C5" s="197"/>
      <c r="D5" s="105" t="s">
        <v>18</v>
      </c>
      <c r="E5" s="105" t="s">
        <v>19</v>
      </c>
      <c r="F5" s="106" t="s">
        <v>1</v>
      </c>
      <c r="G5" s="202"/>
      <c r="H5" s="197"/>
    </row>
    <row r="6" spans="1:8" ht="38.25" customHeight="1">
      <c r="A6" s="107">
        <v>1</v>
      </c>
      <c r="B6" s="190" t="s">
        <v>21</v>
      </c>
      <c r="C6" s="107" t="s">
        <v>22</v>
      </c>
      <c r="D6" s="180">
        <v>192106021.54315522</v>
      </c>
      <c r="E6" s="180">
        <v>198394506</v>
      </c>
      <c r="F6" s="108">
        <f>E6/D6*100</f>
        <v>103.27344473969657</v>
      </c>
      <c r="G6" s="180">
        <v>198536939</v>
      </c>
      <c r="H6" s="181">
        <f>E6/G6*100</f>
        <v>99.928258690439463</v>
      </c>
    </row>
    <row r="7" spans="1:8" ht="12.75" hidden="1" customHeight="1">
      <c r="A7" s="103"/>
      <c r="B7" s="191"/>
      <c r="C7" s="104" t="s">
        <v>23</v>
      </c>
      <c r="D7" s="111"/>
      <c r="E7" s="111"/>
      <c r="F7" s="110"/>
      <c r="G7" s="111"/>
      <c r="H7" s="110"/>
    </row>
    <row r="8" spans="1:8" ht="21.75" customHeight="1">
      <c r="A8" s="109">
        <v>2</v>
      </c>
      <c r="B8" s="192" t="s">
        <v>24</v>
      </c>
      <c r="C8" s="102"/>
      <c r="D8" s="207">
        <v>171032010.54315501</v>
      </c>
      <c r="E8" s="207">
        <v>178019060</v>
      </c>
      <c r="F8" s="209">
        <f>E8/D8*100</f>
        <v>104.08522909521783</v>
      </c>
      <c r="G8" s="207">
        <v>178014838</v>
      </c>
      <c r="H8" s="205">
        <f>E8/G8*100</f>
        <v>100.00237171240749</v>
      </c>
    </row>
    <row r="9" spans="1:8" ht="15" customHeight="1">
      <c r="A9" s="103"/>
      <c r="B9" s="193"/>
      <c r="C9" s="103" t="s">
        <v>2</v>
      </c>
      <c r="D9" s="208"/>
      <c r="E9" s="208"/>
      <c r="F9" s="210"/>
      <c r="G9" s="208"/>
      <c r="H9" s="206"/>
    </row>
    <row r="10" spans="1:8" ht="21.75" customHeight="1">
      <c r="A10" s="109">
        <v>3</v>
      </c>
      <c r="B10" s="147" t="s">
        <v>25</v>
      </c>
      <c r="C10" s="105" t="s">
        <v>27</v>
      </c>
      <c r="D10" s="112"/>
      <c r="E10" s="113">
        <v>2266</v>
      </c>
      <c r="F10" s="112"/>
      <c r="G10" s="113">
        <v>2204</v>
      </c>
      <c r="H10" s="181">
        <f>E10/G10*100</f>
        <v>102.81306715063521</v>
      </c>
    </row>
    <row r="11" spans="1:8" ht="15">
      <c r="A11" s="103"/>
      <c r="B11" s="148" t="s">
        <v>26</v>
      </c>
      <c r="C11" s="103" t="s">
        <v>2</v>
      </c>
      <c r="D11" s="112"/>
      <c r="E11" s="113">
        <v>2114</v>
      </c>
      <c r="F11" s="112"/>
      <c r="G11" s="113">
        <v>2048</v>
      </c>
      <c r="H11" s="181">
        <f>E11/G11*100</f>
        <v>103.22265625</v>
      </c>
    </row>
    <row r="12" spans="1:8" ht="25.15" customHeight="1">
      <c r="A12" s="105">
        <v>4</v>
      </c>
      <c r="B12" s="114" t="s">
        <v>28</v>
      </c>
      <c r="C12" s="149" t="s">
        <v>29</v>
      </c>
      <c r="D12" s="112"/>
      <c r="E12" s="186">
        <v>84209.600000000006</v>
      </c>
      <c r="F12" s="112"/>
      <c r="G12" s="139">
        <v>86921.3</v>
      </c>
      <c r="H12" s="115">
        <v>96.9</v>
      </c>
    </row>
    <row r="13" spans="1:8" ht="29.25" customHeight="1">
      <c r="A13" s="109">
        <v>5</v>
      </c>
      <c r="B13" s="147" t="s">
        <v>33</v>
      </c>
      <c r="C13" s="212" t="s">
        <v>29</v>
      </c>
      <c r="D13" s="116"/>
      <c r="E13" s="116"/>
      <c r="F13" s="117"/>
      <c r="G13" s="116"/>
      <c r="H13" s="116"/>
    </row>
    <row r="14" spans="1:8" ht="19.149999999999999" customHeight="1">
      <c r="A14" s="110"/>
      <c r="B14" s="150" t="s">
        <v>30</v>
      </c>
      <c r="C14" s="213"/>
      <c r="D14" s="180">
        <v>34985.405600000006</v>
      </c>
      <c r="E14" s="180">
        <v>49656</v>
      </c>
      <c r="F14" s="108">
        <f>E14/D14*100</f>
        <v>141.93346953793781</v>
      </c>
      <c r="G14" s="180">
        <v>36479</v>
      </c>
      <c r="H14" s="181">
        <f t="shared" ref="H14:H21" si="0">E14/G14*100</f>
        <v>136.12215247128486</v>
      </c>
    </row>
    <row r="15" spans="1:8" ht="20.25" customHeight="1">
      <c r="A15" s="118"/>
      <c r="B15" s="151" t="s">
        <v>31</v>
      </c>
      <c r="C15" s="119" t="s">
        <v>2</v>
      </c>
      <c r="D15" s="180">
        <v>57417.753600000004</v>
      </c>
      <c r="E15" s="180">
        <v>45382</v>
      </c>
      <c r="F15" s="108">
        <f>E15/D15*100</f>
        <v>79.038271535583021</v>
      </c>
      <c r="G15" s="180">
        <v>68602</v>
      </c>
      <c r="H15" s="181">
        <f t="shared" si="0"/>
        <v>66.152590303489688</v>
      </c>
    </row>
    <row r="16" spans="1:8" ht="24.75" customHeight="1">
      <c r="A16" s="120"/>
      <c r="B16" s="150" t="s">
        <v>32</v>
      </c>
      <c r="C16" s="166" t="s">
        <v>39</v>
      </c>
      <c r="D16" s="185">
        <v>8115.5</v>
      </c>
      <c r="E16" s="180">
        <v>8991.8000000000011</v>
      </c>
      <c r="F16" s="108">
        <f>E16/D16*100</f>
        <v>110.79785595465468</v>
      </c>
      <c r="G16" s="180">
        <v>8620.7999999999993</v>
      </c>
      <c r="H16" s="181">
        <f t="shared" si="0"/>
        <v>104.30354491462512</v>
      </c>
    </row>
    <row r="17" spans="1:8" ht="26.25" customHeight="1">
      <c r="A17" s="121">
        <v>6</v>
      </c>
      <c r="B17" s="122" t="s">
        <v>34</v>
      </c>
      <c r="C17" s="153" t="s">
        <v>29</v>
      </c>
      <c r="D17" s="123">
        <v>18000000</v>
      </c>
      <c r="E17" s="123">
        <v>49286858</v>
      </c>
      <c r="F17" s="108">
        <f>E17/D17*100</f>
        <v>273.81587777777776</v>
      </c>
      <c r="G17" s="123">
        <v>7678261</v>
      </c>
      <c r="H17" s="124">
        <f t="shared" si="0"/>
        <v>641.9013107264783</v>
      </c>
    </row>
    <row r="18" spans="1:8" ht="26.25" customHeight="1">
      <c r="A18" s="104">
        <v>7</v>
      </c>
      <c r="B18" s="150" t="s">
        <v>35</v>
      </c>
      <c r="C18" s="149" t="s">
        <v>29</v>
      </c>
      <c r="D18" s="125"/>
      <c r="E18" s="125">
        <v>24730750</v>
      </c>
      <c r="F18" s="108"/>
      <c r="G18" s="125">
        <v>32947880</v>
      </c>
      <c r="H18" s="124">
        <f t="shared" si="0"/>
        <v>75.060216317407978</v>
      </c>
    </row>
    <row r="19" spans="1:8" ht="26.25" customHeight="1">
      <c r="A19" s="105">
        <v>8</v>
      </c>
      <c r="B19" s="152" t="s">
        <v>36</v>
      </c>
      <c r="C19" s="105" t="s">
        <v>3</v>
      </c>
      <c r="D19" s="126"/>
      <c r="E19" s="127">
        <v>15.4</v>
      </c>
      <c r="F19" s="128"/>
      <c r="G19" s="127">
        <v>16.399999999999999</v>
      </c>
      <c r="H19" s="181">
        <f t="shared" si="0"/>
        <v>93.902439024390247</v>
      </c>
    </row>
    <row r="20" spans="1:8" ht="24.75" customHeight="1">
      <c r="A20" s="104">
        <v>9</v>
      </c>
      <c r="B20" s="150" t="s">
        <v>37</v>
      </c>
      <c r="C20" s="149" t="s">
        <v>29</v>
      </c>
      <c r="D20" s="129"/>
      <c r="E20" s="130">
        <v>48944385</v>
      </c>
      <c r="F20" s="131"/>
      <c r="G20" s="132">
        <v>50146938</v>
      </c>
      <c r="H20" s="115">
        <f t="shared" si="0"/>
        <v>97.60194131892959</v>
      </c>
    </row>
    <row r="21" spans="1:8" ht="28.15" customHeight="1">
      <c r="A21" s="105">
        <v>10</v>
      </c>
      <c r="B21" s="122" t="s">
        <v>38</v>
      </c>
      <c r="C21" s="149" t="s">
        <v>29</v>
      </c>
      <c r="D21" s="133"/>
      <c r="E21" s="134">
        <f>E20/E10/9</f>
        <v>2399.9404236540158</v>
      </c>
      <c r="F21" s="134"/>
      <c r="G21" s="187">
        <f>G20/G10/9</f>
        <v>2528.0771324863881</v>
      </c>
      <c r="H21" s="181">
        <f t="shared" si="0"/>
        <v>94.931455722383419</v>
      </c>
    </row>
    <row r="22" spans="1:8" ht="21.75" customHeight="1">
      <c r="A22" s="135"/>
      <c r="B22" s="135"/>
      <c r="C22" s="135"/>
      <c r="D22" s="135"/>
      <c r="E22" s="135"/>
      <c r="F22" s="135"/>
      <c r="G22" s="135"/>
      <c r="H22" s="135"/>
    </row>
    <row r="23" spans="1:8" ht="27.75" customHeight="1">
      <c r="A23" s="211" t="s">
        <v>40</v>
      </c>
      <c r="B23" s="211"/>
      <c r="C23" s="211"/>
      <c r="D23" s="211"/>
      <c r="E23" s="154"/>
      <c r="F23" s="154"/>
      <c r="G23" s="154" t="s">
        <v>43</v>
      </c>
    </row>
    <row r="24" spans="1:8" ht="25.5" customHeight="1">
      <c r="A24" s="211" t="s">
        <v>41</v>
      </c>
      <c r="B24" s="211"/>
      <c r="C24" s="211"/>
      <c r="D24" s="211"/>
      <c r="E24" s="154"/>
      <c r="F24" s="154"/>
      <c r="G24" s="154" t="s">
        <v>42</v>
      </c>
    </row>
  </sheetData>
  <mergeCells count="18">
    <mergeCell ref="A23:D23"/>
    <mergeCell ref="A24:D24"/>
    <mergeCell ref="C13:C14"/>
    <mergeCell ref="D8:D9"/>
    <mergeCell ref="E8:E9"/>
    <mergeCell ref="B6:B7"/>
    <mergeCell ref="B8:B9"/>
    <mergeCell ref="A1:H1"/>
    <mergeCell ref="A2:H2"/>
    <mergeCell ref="A3:H3"/>
    <mergeCell ref="C4:C5"/>
    <mergeCell ref="D4:F4"/>
    <mergeCell ref="G4:G5"/>
    <mergeCell ref="H4:H5"/>
    <mergeCell ref="B4:B5"/>
    <mergeCell ref="H8:H9"/>
    <mergeCell ref="G8:G9"/>
    <mergeCell ref="F8:F9"/>
  </mergeCells>
  <pageMargins left="0.68" right="0.24" top="1" bottom="0.48" header="1.26" footer="0.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S31"/>
  <sheetViews>
    <sheetView tabSelected="1" topLeftCell="A19" zoomScaleNormal="100" workbookViewId="0">
      <selection activeCell="I26" sqref="I26"/>
    </sheetView>
  </sheetViews>
  <sheetFormatPr defaultRowHeight="12.75"/>
  <cols>
    <col min="6" max="6" width="6.7109375" customWidth="1"/>
    <col min="8" max="8" width="18.5703125" bestFit="1" customWidth="1"/>
    <col min="9" max="9" width="10.42578125" customWidth="1"/>
  </cols>
  <sheetData>
    <row r="2" spans="1:9" s="2" customFormat="1" ht="39" customHeight="1">
      <c r="A2" s="215" t="s">
        <v>256</v>
      </c>
      <c r="B2" s="216"/>
      <c r="C2" s="216"/>
      <c r="D2" s="216"/>
      <c r="E2" s="216"/>
      <c r="F2" s="216"/>
      <c r="G2" s="216"/>
      <c r="H2" s="216"/>
      <c r="I2" s="216"/>
    </row>
    <row r="3" spans="1:9" ht="21.7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9" ht="25.5" customHeight="1">
      <c r="A4" s="218" t="s">
        <v>44</v>
      </c>
      <c r="B4" s="219"/>
      <c r="C4" s="219"/>
      <c r="D4" s="219"/>
      <c r="E4" s="219"/>
      <c r="F4" s="219"/>
      <c r="G4" s="219"/>
      <c r="H4" s="219"/>
      <c r="I4" s="219"/>
    </row>
    <row r="5" spans="1:9" ht="19.5" customHeight="1">
      <c r="B5" s="142"/>
      <c r="C5" s="142"/>
      <c r="D5" s="142"/>
      <c r="E5" s="90"/>
      <c r="F5" s="90"/>
      <c r="G5" s="90"/>
      <c r="H5" s="90"/>
      <c r="I5" s="90"/>
    </row>
    <row r="6" spans="1:9" ht="21" customHeight="1">
      <c r="A6" s="142" t="s">
        <v>45</v>
      </c>
      <c r="B6" s="90"/>
      <c r="C6" s="90"/>
      <c r="D6" s="90"/>
      <c r="E6" s="90"/>
      <c r="F6" s="90"/>
      <c r="G6" s="91" t="s">
        <v>4</v>
      </c>
      <c r="H6" s="92" t="s">
        <v>257</v>
      </c>
      <c r="I6" s="90"/>
    </row>
    <row r="7" spans="1:9" ht="21" customHeight="1">
      <c r="A7" s="142" t="s">
        <v>46</v>
      </c>
      <c r="B7" s="90"/>
      <c r="C7" s="90"/>
      <c r="D7" s="90"/>
      <c r="E7" s="90"/>
      <c r="F7" s="90"/>
      <c r="G7" s="91" t="s">
        <v>4</v>
      </c>
      <c r="H7" s="93">
        <v>0.999</v>
      </c>
      <c r="I7" s="90"/>
    </row>
    <row r="8" spans="1:9" ht="21" customHeight="1">
      <c r="A8" s="142" t="s">
        <v>47</v>
      </c>
      <c r="B8" s="90"/>
      <c r="C8" s="90"/>
      <c r="D8" s="90"/>
      <c r="E8" s="90"/>
      <c r="F8" s="90"/>
      <c r="G8" s="91" t="s">
        <v>4</v>
      </c>
      <c r="H8" s="92" t="s">
        <v>258</v>
      </c>
      <c r="I8" s="90"/>
    </row>
    <row r="9" spans="1:9" ht="21" customHeight="1">
      <c r="A9" s="142" t="s">
        <v>46</v>
      </c>
      <c r="B9" s="90"/>
      <c r="C9" s="90"/>
      <c r="D9" s="90"/>
      <c r="E9" s="90"/>
      <c r="F9" s="90"/>
      <c r="G9" s="91" t="s">
        <v>4</v>
      </c>
      <c r="H9" s="93">
        <v>1</v>
      </c>
      <c r="I9" s="90"/>
    </row>
    <row r="10" spans="1:9" ht="18" customHeight="1">
      <c r="A10" s="143" t="s">
        <v>48</v>
      </c>
      <c r="B10" s="92"/>
      <c r="C10" s="92"/>
      <c r="D10" s="92"/>
      <c r="E10" s="92"/>
      <c r="F10" s="92"/>
      <c r="G10" s="92"/>
      <c r="H10" s="92"/>
      <c r="I10" s="90"/>
    </row>
    <row r="11" spans="1:9" s="2" customFormat="1" ht="21" customHeight="1">
      <c r="A11" s="176" t="s">
        <v>49</v>
      </c>
      <c r="B11" s="98"/>
      <c r="C11" s="98"/>
      <c r="D11" s="98"/>
      <c r="E11" s="98"/>
      <c r="F11" s="98"/>
      <c r="G11" s="96" t="s">
        <v>4</v>
      </c>
      <c r="H11" s="99" t="s">
        <v>259</v>
      </c>
      <c r="I11" s="98"/>
    </row>
    <row r="12" spans="1:9" ht="21" customHeight="1">
      <c r="A12" s="142" t="s">
        <v>46</v>
      </c>
      <c r="B12" s="90"/>
      <c r="C12" s="90"/>
      <c r="D12" s="90"/>
      <c r="E12" s="90"/>
      <c r="F12" s="90"/>
      <c r="G12" s="91" t="s">
        <v>4</v>
      </c>
      <c r="H12" s="94">
        <v>1.361</v>
      </c>
      <c r="I12" s="90"/>
    </row>
    <row r="13" spans="1:9" ht="21" customHeight="1">
      <c r="A13" s="142" t="s">
        <v>50</v>
      </c>
      <c r="B13" s="90"/>
      <c r="C13" s="90"/>
      <c r="D13" s="90"/>
      <c r="E13" s="90"/>
      <c r="F13" s="90"/>
      <c r="G13" s="91" t="s">
        <v>4</v>
      </c>
      <c r="H13" s="92" t="s">
        <v>260</v>
      </c>
      <c r="I13" s="90"/>
    </row>
    <row r="14" spans="1:9" ht="21" customHeight="1">
      <c r="A14" s="142" t="s">
        <v>46</v>
      </c>
      <c r="B14" s="90"/>
      <c r="C14" s="90"/>
      <c r="D14" s="90"/>
      <c r="E14" s="90"/>
      <c r="F14" s="90"/>
      <c r="G14" s="91" t="s">
        <v>4</v>
      </c>
      <c r="H14" s="94">
        <v>0.66200000000000003</v>
      </c>
      <c r="I14" s="90"/>
    </row>
    <row r="15" spans="1:9" ht="21" customHeight="1">
      <c r="A15" s="142" t="s">
        <v>51</v>
      </c>
      <c r="B15" s="90"/>
      <c r="C15" s="90"/>
      <c r="D15" s="90"/>
      <c r="E15" s="90"/>
      <c r="F15" s="90"/>
      <c r="G15" s="91" t="s">
        <v>4</v>
      </c>
      <c r="H15" s="95" t="s">
        <v>261</v>
      </c>
      <c r="I15" s="90"/>
    </row>
    <row r="16" spans="1:9" ht="21" customHeight="1">
      <c r="A16" s="142" t="s">
        <v>46</v>
      </c>
      <c r="B16" s="90"/>
      <c r="C16" s="90"/>
      <c r="D16" s="90"/>
      <c r="E16" s="90"/>
      <c r="F16" s="90"/>
      <c r="G16" s="91" t="s">
        <v>4</v>
      </c>
      <c r="H16" s="93">
        <v>1.0349999999999999</v>
      </c>
      <c r="I16" s="90"/>
    </row>
    <row r="17" spans="1:19" ht="6" customHeight="1">
      <c r="A17" s="222"/>
      <c r="B17" s="222"/>
      <c r="C17" s="222"/>
      <c r="D17" s="222"/>
      <c r="E17" s="222"/>
      <c r="F17" s="222"/>
      <c r="G17" s="222"/>
      <c r="H17" s="222"/>
      <c r="I17" s="222"/>
      <c r="K17" s="155"/>
      <c r="L17" s="155"/>
      <c r="M17" s="155"/>
      <c r="N17" s="155"/>
      <c r="O17" s="155"/>
      <c r="P17" s="155"/>
      <c r="Q17" s="155"/>
      <c r="R17" s="155"/>
      <c r="S17" s="155"/>
    </row>
    <row r="18" spans="1:19" ht="42" customHeight="1">
      <c r="A18" s="223" t="s">
        <v>58</v>
      </c>
      <c r="B18" s="224"/>
      <c r="C18" s="224"/>
      <c r="D18" s="224"/>
      <c r="E18" s="224"/>
      <c r="F18" s="224"/>
      <c r="G18" s="224"/>
      <c r="H18" s="224"/>
      <c r="I18" s="224"/>
      <c r="J18" s="224"/>
    </row>
    <row r="19" spans="1:19" ht="27.75" customHeight="1">
      <c r="A19" s="101" t="s">
        <v>52</v>
      </c>
      <c r="B19" s="98"/>
      <c r="C19" s="98"/>
      <c r="D19" s="98"/>
      <c r="E19" s="98"/>
      <c r="F19" s="98"/>
      <c r="G19" s="96" t="s">
        <v>4</v>
      </c>
      <c r="H19" s="97" t="s">
        <v>262</v>
      </c>
      <c r="I19" s="98"/>
      <c r="J19" s="2"/>
      <c r="K19" s="2"/>
    </row>
    <row r="20" spans="1:19" ht="27.75" customHeight="1">
      <c r="A20" s="101" t="s">
        <v>53</v>
      </c>
      <c r="B20" s="98"/>
      <c r="C20" s="98"/>
      <c r="D20" s="98"/>
      <c r="E20" s="98"/>
      <c r="F20" s="98"/>
      <c r="G20" s="96" t="s">
        <v>4</v>
      </c>
      <c r="H20" s="99" t="s">
        <v>263</v>
      </c>
      <c r="I20" s="98"/>
      <c r="J20" s="2"/>
      <c r="K20" s="2"/>
    </row>
    <row r="21" spans="1:19" ht="25.5" customHeight="1">
      <c r="A21" s="101" t="s">
        <v>54</v>
      </c>
      <c r="B21" s="98"/>
      <c r="C21" s="98"/>
      <c r="D21" s="98"/>
      <c r="E21" s="98"/>
      <c r="F21" s="98"/>
      <c r="G21" s="96" t="s">
        <v>4</v>
      </c>
      <c r="H21" s="100">
        <v>6.6000000000000003E-2</v>
      </c>
      <c r="I21" s="98"/>
      <c r="J21" s="2"/>
      <c r="K21" s="2"/>
    </row>
    <row r="22" spans="1:19" ht="25.5" customHeight="1">
      <c r="A22" s="220" t="s">
        <v>264</v>
      </c>
      <c r="B22" s="220"/>
      <c r="C22" s="220"/>
      <c r="D22" s="220"/>
      <c r="E22" s="220"/>
      <c r="F22" s="220"/>
      <c r="G22" s="220"/>
      <c r="H22" s="220"/>
      <c r="I22" s="220"/>
    </row>
    <row r="23" spans="1:19" ht="22.5" customHeight="1">
      <c r="A23" s="221" t="s">
        <v>265</v>
      </c>
      <c r="B23" s="221"/>
      <c r="C23" s="221"/>
      <c r="D23" s="221"/>
      <c r="E23" s="221"/>
      <c r="F23" s="221"/>
      <c r="G23" s="221"/>
      <c r="H23" s="221"/>
      <c r="I23" s="221"/>
    </row>
    <row r="24" spans="1:19" ht="20.25" customHeight="1">
      <c r="A24" s="101" t="s">
        <v>266</v>
      </c>
      <c r="B24" s="101"/>
      <c r="C24" s="101"/>
      <c r="D24" s="101"/>
      <c r="E24" s="101"/>
      <c r="F24" s="101"/>
      <c r="G24" s="101"/>
      <c r="H24" s="101"/>
      <c r="I24" s="101"/>
    </row>
    <row r="25" spans="1:19" ht="21" customHeight="1">
      <c r="A25" s="101" t="s">
        <v>270</v>
      </c>
      <c r="B25" s="101"/>
      <c r="C25" s="101"/>
      <c r="D25" s="101"/>
      <c r="E25" s="101"/>
      <c r="F25" s="101"/>
      <c r="G25" s="101"/>
      <c r="H25" s="101"/>
      <c r="I25" s="101"/>
    </row>
    <row r="26" spans="1:19" ht="25.5" customHeight="1">
      <c r="A26" s="101" t="s">
        <v>267</v>
      </c>
      <c r="B26" s="101"/>
      <c r="C26" s="101"/>
      <c r="D26" s="101"/>
      <c r="E26" s="101"/>
      <c r="F26" s="101"/>
      <c r="G26" s="101"/>
      <c r="H26" s="101"/>
      <c r="I26" s="101"/>
    </row>
    <row r="27" spans="1:19" ht="25.5" customHeight="1">
      <c r="A27" s="101" t="s">
        <v>268</v>
      </c>
      <c r="B27" s="101"/>
      <c r="C27" s="101"/>
      <c r="D27" s="101"/>
      <c r="E27" s="101"/>
      <c r="F27" s="101"/>
      <c r="G27" s="101"/>
      <c r="H27" s="101"/>
      <c r="I27" s="101"/>
    </row>
    <row r="28" spans="1:19" ht="25.5" customHeight="1">
      <c r="A28" s="101" t="s">
        <v>55</v>
      </c>
      <c r="B28" s="98"/>
      <c r="C28" s="98"/>
      <c r="D28" s="98"/>
      <c r="E28" s="98"/>
      <c r="F28" s="98"/>
      <c r="G28" s="96"/>
      <c r="H28" s="100"/>
      <c r="I28" s="98"/>
    </row>
    <row r="29" spans="1:19" ht="25.5" customHeight="1">
      <c r="A29" s="220" t="s">
        <v>269</v>
      </c>
      <c r="B29" s="220"/>
      <c r="C29" s="220"/>
      <c r="D29" s="220"/>
      <c r="E29" s="220"/>
      <c r="F29" s="220"/>
      <c r="G29" s="220"/>
      <c r="H29" s="220"/>
      <c r="I29" s="220"/>
    </row>
    <row r="30" spans="1:19" ht="33.75" customHeight="1">
      <c r="A30" s="214" t="s">
        <v>56</v>
      </c>
      <c r="B30" s="214"/>
      <c r="C30" s="214"/>
      <c r="D30" s="214"/>
      <c r="E30" s="214"/>
      <c r="F30" s="214"/>
      <c r="G30" s="214"/>
      <c r="H30" s="214"/>
      <c r="I30" s="214"/>
    </row>
    <row r="31" spans="1:19" ht="24.75" customHeight="1">
      <c r="A31" s="146" t="s">
        <v>57</v>
      </c>
      <c r="B31" s="146"/>
      <c r="C31" s="146"/>
      <c r="D31" s="146"/>
      <c r="E31" s="146"/>
      <c r="F31" s="146"/>
      <c r="G31" s="146"/>
      <c r="H31" s="146"/>
      <c r="I31" s="146"/>
    </row>
  </sheetData>
  <mergeCells count="9">
    <mergeCell ref="A30:I30"/>
    <mergeCell ref="A2:I2"/>
    <mergeCell ref="A3:I3"/>
    <mergeCell ref="A4:I4"/>
    <mergeCell ref="A22:I22"/>
    <mergeCell ref="A23:I23"/>
    <mergeCell ref="A29:I29"/>
    <mergeCell ref="A17:I17"/>
    <mergeCell ref="A18:J18"/>
  </mergeCells>
  <pageMargins left="0.89" right="0.2" top="0.31" bottom="0.24" header="0.28999999999999998" footer="0.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84"/>
  <sheetViews>
    <sheetView zoomScaleNormal="100" workbookViewId="0">
      <selection sqref="A1:I1"/>
    </sheetView>
  </sheetViews>
  <sheetFormatPr defaultRowHeight="12.75"/>
  <sheetData>
    <row r="1" spans="1:13" s="2" customFormat="1" ht="48.75" customHeight="1">
      <c r="A1" s="225" t="s">
        <v>202</v>
      </c>
      <c r="B1" s="225"/>
      <c r="C1" s="225"/>
      <c r="D1" s="225"/>
      <c r="E1" s="225"/>
      <c r="F1" s="225"/>
      <c r="G1" s="225"/>
      <c r="H1" s="225"/>
      <c r="I1" s="225"/>
    </row>
    <row r="2" spans="1:13" s="2" customFormat="1" ht="14.25" customHeight="1">
      <c r="A2" s="178" t="s">
        <v>59</v>
      </c>
      <c r="B2" s="178"/>
      <c r="C2" s="178"/>
      <c r="D2" s="178"/>
      <c r="E2" s="178"/>
      <c r="F2" s="5"/>
      <c r="G2" s="5"/>
      <c r="H2" s="5"/>
      <c r="I2" s="5"/>
    </row>
    <row r="3" spans="1:13" s="177" customFormat="1" ht="78" customHeight="1">
      <c r="A3" s="226" t="s">
        <v>203</v>
      </c>
      <c r="B3" s="227"/>
      <c r="C3" s="227"/>
      <c r="D3" s="227"/>
      <c r="E3" s="227"/>
      <c r="F3" s="227"/>
      <c r="G3" s="227"/>
      <c r="H3" s="227"/>
      <c r="I3" s="227"/>
    </row>
    <row r="4" spans="1:13" ht="18" customHeight="1">
      <c r="A4" s="3"/>
      <c r="B4" s="3"/>
      <c r="C4" s="3"/>
      <c r="D4" s="3"/>
      <c r="E4" s="3"/>
      <c r="F4" s="3"/>
      <c r="G4" s="3"/>
      <c r="H4" s="3"/>
      <c r="I4" s="3"/>
    </row>
    <row r="5" spans="1:13" ht="18" customHeight="1">
      <c r="A5" s="4" t="s">
        <v>60</v>
      </c>
      <c r="B5" s="4"/>
      <c r="C5" s="4"/>
      <c r="D5" s="4"/>
      <c r="E5" s="4"/>
      <c r="F5" s="3"/>
      <c r="G5" s="3"/>
      <c r="H5" s="3"/>
      <c r="I5" s="3"/>
    </row>
    <row r="6" spans="1:13" ht="18" customHeight="1">
      <c r="A6" s="157" t="s">
        <v>204</v>
      </c>
      <c r="B6" s="59"/>
      <c r="C6" s="59"/>
      <c r="D6" s="59"/>
      <c r="E6" s="59"/>
      <c r="F6" s="59"/>
      <c r="G6" s="59"/>
      <c r="H6" s="59"/>
      <c r="I6" s="59"/>
    </row>
    <row r="7" spans="1:13" s="2" customFormat="1" ht="18" customHeight="1">
      <c r="A7" s="158" t="s">
        <v>205</v>
      </c>
      <c r="B7" s="5"/>
      <c r="C7" s="5"/>
      <c r="D7" s="5"/>
      <c r="E7" s="5"/>
      <c r="F7" s="5"/>
      <c r="G7" s="5"/>
      <c r="H7" s="5"/>
      <c r="I7" s="5"/>
    </row>
    <row r="8" spans="1:13" ht="16.5" customHeight="1">
      <c r="A8" s="157" t="s">
        <v>206</v>
      </c>
      <c r="B8" s="3"/>
      <c r="C8" s="3"/>
      <c r="D8" s="3"/>
      <c r="E8" s="3"/>
      <c r="F8" s="3"/>
      <c r="G8" s="3"/>
      <c r="H8" s="3"/>
      <c r="I8" s="3"/>
    </row>
    <row r="9" spans="1:13" s="188" customFormat="1" ht="29.25" customHeight="1">
      <c r="A9" s="230" t="s">
        <v>207</v>
      </c>
      <c r="B9" s="230"/>
      <c r="C9" s="230"/>
      <c r="D9" s="230"/>
      <c r="E9" s="230"/>
      <c r="F9" s="230"/>
      <c r="G9" s="230"/>
      <c r="H9" s="230"/>
      <c r="I9" s="230"/>
    </row>
    <row r="10" spans="1:13" ht="18" hidden="1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13" ht="18" customHeight="1">
      <c r="A11" s="159" t="s">
        <v>62</v>
      </c>
      <c r="B11" s="4"/>
      <c r="C11" s="4"/>
      <c r="D11" s="4"/>
      <c r="E11" s="4"/>
      <c r="F11" s="3"/>
      <c r="G11" s="3"/>
      <c r="H11" s="3"/>
      <c r="I11" s="3"/>
    </row>
    <row r="12" spans="1:13" ht="18" customHeight="1">
      <c r="A12" t="s">
        <v>208</v>
      </c>
      <c r="B12" s="3"/>
      <c r="C12" s="3"/>
      <c r="D12" s="3"/>
      <c r="E12" s="3"/>
      <c r="F12" s="3"/>
      <c r="G12" s="3"/>
      <c r="H12" s="3"/>
      <c r="I12" s="3"/>
      <c r="M12" s="160"/>
    </row>
    <row r="13" spans="1:13" ht="18" customHeight="1">
      <c r="A13" s="2" t="s">
        <v>209</v>
      </c>
      <c r="B13" s="5"/>
      <c r="C13" s="5"/>
      <c r="D13" s="5"/>
      <c r="E13" s="5"/>
      <c r="F13" s="5"/>
      <c r="G13" s="5"/>
      <c r="H13" s="5"/>
      <c r="I13" s="5"/>
      <c r="M13" s="161"/>
    </row>
    <row r="14" spans="1:13" ht="18" customHeight="1">
      <c r="A14" s="2" t="s">
        <v>210</v>
      </c>
      <c r="B14" s="5"/>
      <c r="C14" s="5"/>
      <c r="D14" s="5"/>
      <c r="E14" s="5"/>
      <c r="F14" s="5"/>
      <c r="G14" s="5"/>
      <c r="H14" s="5"/>
      <c r="I14" s="5"/>
      <c r="M14" s="161"/>
    </row>
    <row r="15" spans="1:13" ht="18" customHeight="1">
      <c r="A15" s="2" t="s">
        <v>211</v>
      </c>
      <c r="B15" s="5"/>
      <c r="C15" s="5"/>
      <c r="D15" s="5"/>
      <c r="E15" s="5"/>
      <c r="F15" s="5"/>
      <c r="G15" s="5"/>
      <c r="H15" s="5"/>
      <c r="I15" s="5"/>
      <c r="M15" s="161"/>
    </row>
    <row r="16" spans="1:13" ht="18" customHeight="1">
      <c r="A16" s="2" t="s">
        <v>212</v>
      </c>
      <c r="B16" s="5"/>
      <c r="C16" s="5"/>
      <c r="D16" s="5"/>
      <c r="E16" s="5"/>
      <c r="F16" s="5"/>
      <c r="G16" s="5"/>
      <c r="H16" s="5"/>
      <c r="I16" s="5"/>
      <c r="M16" s="161"/>
    </row>
    <row r="17" spans="1:13" ht="18" customHeight="1">
      <c r="A17" s="2" t="s">
        <v>213</v>
      </c>
      <c r="B17" s="5"/>
      <c r="C17" s="5"/>
      <c r="D17" s="5"/>
      <c r="E17" s="5"/>
      <c r="F17" s="5"/>
      <c r="G17" s="5"/>
      <c r="H17" s="5"/>
      <c r="I17" s="5"/>
      <c r="M17" s="161"/>
    </row>
    <row r="18" spans="1:13" ht="18" customHeight="1">
      <c r="A18" s="2" t="s">
        <v>214</v>
      </c>
      <c r="B18" s="5"/>
      <c r="C18" s="5"/>
      <c r="D18" s="5"/>
      <c r="E18" s="5"/>
      <c r="F18" s="5"/>
      <c r="G18" s="5"/>
      <c r="H18" s="5"/>
      <c r="I18" s="5"/>
      <c r="M18" s="161"/>
    </row>
    <row r="19" spans="1:13" ht="18" customHeight="1">
      <c r="A19" s="160" t="s">
        <v>215</v>
      </c>
      <c r="B19" s="3"/>
      <c r="C19" s="3"/>
      <c r="D19" s="3"/>
      <c r="E19" s="3"/>
      <c r="F19" s="3"/>
      <c r="G19" s="3"/>
      <c r="H19" s="3"/>
      <c r="I19" s="3"/>
      <c r="M19" s="160"/>
    </row>
    <row r="20" spans="1:13" ht="18" customHeight="1">
      <c r="A20" t="s">
        <v>216</v>
      </c>
      <c r="B20" s="3"/>
      <c r="C20" s="3"/>
      <c r="D20" s="3"/>
      <c r="E20" s="3"/>
      <c r="F20" s="3"/>
      <c r="G20" s="3"/>
      <c r="H20" s="3"/>
      <c r="I20" s="3"/>
      <c r="M20" s="160"/>
    </row>
    <row r="21" spans="1:13" ht="18" customHeight="1">
      <c r="A21" s="2" t="s">
        <v>217</v>
      </c>
      <c r="B21" s="5"/>
      <c r="C21" s="5"/>
      <c r="D21" s="5"/>
      <c r="E21" s="5"/>
      <c r="F21" s="5"/>
      <c r="G21" s="3"/>
      <c r="H21" s="3"/>
      <c r="I21" s="3"/>
      <c r="M21" s="161"/>
    </row>
    <row r="22" spans="1:13" ht="18" customHeight="1">
      <c r="A22" t="s">
        <v>218</v>
      </c>
      <c r="B22" s="3"/>
      <c r="C22" s="3"/>
      <c r="D22" s="3"/>
      <c r="E22" s="3"/>
      <c r="F22" s="3"/>
      <c r="G22" s="3"/>
      <c r="H22" s="3"/>
      <c r="I22" s="3"/>
      <c r="M22" s="160"/>
    </row>
    <row r="23" spans="1:13" ht="18" customHeight="1">
      <c r="A23" s="2" t="s">
        <v>219</v>
      </c>
      <c r="B23" s="5"/>
      <c r="C23" s="5"/>
      <c r="D23" s="5"/>
      <c r="E23" s="5"/>
      <c r="F23" s="5"/>
      <c r="G23" s="3"/>
      <c r="H23" s="3"/>
      <c r="I23" s="3"/>
      <c r="M23" s="161"/>
    </row>
    <row r="24" spans="1:13" ht="18" customHeight="1">
      <c r="A24" t="s">
        <v>220</v>
      </c>
      <c r="B24" s="3"/>
      <c r="C24" s="3"/>
      <c r="D24" s="3"/>
      <c r="E24" s="3"/>
      <c r="F24" s="3"/>
      <c r="G24" s="3"/>
      <c r="H24" s="3"/>
      <c r="I24" s="3"/>
      <c r="M24" s="160"/>
    </row>
    <row r="25" spans="1:13" ht="18" customHeight="1">
      <c r="A25" s="2" t="s">
        <v>221</v>
      </c>
      <c r="B25" s="5"/>
      <c r="C25" s="5"/>
      <c r="D25" s="5"/>
      <c r="E25" s="5"/>
      <c r="F25" s="5"/>
      <c r="G25" s="3"/>
      <c r="H25" s="3"/>
      <c r="I25" s="3"/>
      <c r="M25" s="161"/>
    </row>
    <row r="26" spans="1:13" s="2" customFormat="1" ht="18" customHeight="1">
      <c r="A26" s="2" t="s">
        <v>251</v>
      </c>
      <c r="B26" s="5"/>
      <c r="C26" s="5"/>
      <c r="D26" s="5"/>
      <c r="E26" s="5"/>
      <c r="F26" s="5"/>
      <c r="G26" s="5"/>
      <c r="H26" s="5"/>
      <c r="I26" s="5"/>
      <c r="M26" s="161"/>
    </row>
    <row r="27" spans="1:13" ht="18" customHeight="1">
      <c r="A27" s="2" t="s">
        <v>222</v>
      </c>
      <c r="B27" s="5"/>
      <c r="C27" s="5"/>
      <c r="D27" s="5"/>
      <c r="E27" s="5"/>
      <c r="F27" s="5"/>
      <c r="G27" s="3"/>
      <c r="H27" s="3"/>
      <c r="I27" s="3"/>
      <c r="M27" s="161"/>
    </row>
    <row r="28" spans="1:13" ht="18" customHeight="1">
      <c r="A28" s="2" t="s">
        <v>223</v>
      </c>
      <c r="B28" s="5"/>
      <c r="C28" s="5"/>
      <c r="D28" s="5"/>
      <c r="E28" s="5"/>
      <c r="F28" s="5"/>
      <c r="G28" s="3"/>
      <c r="H28" s="3"/>
      <c r="I28" s="3"/>
      <c r="M28" s="161"/>
    </row>
    <row r="29" spans="1:13" ht="18" customHeight="1">
      <c r="A29" s="2"/>
      <c r="B29" s="3"/>
      <c r="C29" s="3"/>
      <c r="D29" s="3"/>
      <c r="E29" s="3"/>
      <c r="F29" s="3"/>
      <c r="G29" s="3"/>
      <c r="H29" s="3"/>
      <c r="I29" s="3"/>
      <c r="M29" s="161"/>
    </row>
    <row r="30" spans="1:13" ht="18" customHeight="1">
      <c r="A30" s="162" t="s">
        <v>61</v>
      </c>
      <c r="B30" s="4"/>
      <c r="C30" s="4"/>
      <c r="D30" s="4"/>
      <c r="E30" s="4"/>
      <c r="F30" s="3"/>
      <c r="G30" s="3"/>
      <c r="H30" s="3"/>
      <c r="I30" s="3"/>
      <c r="M30" s="160"/>
    </row>
    <row r="31" spans="1:13" s="2" customFormat="1" ht="18" customHeight="1">
      <c r="A31" s="161" t="s">
        <v>224</v>
      </c>
      <c r="B31" s="5"/>
      <c r="C31" s="5"/>
      <c r="D31" s="5"/>
      <c r="E31" s="5"/>
      <c r="F31" s="5"/>
      <c r="G31" s="5"/>
      <c r="H31" s="5"/>
      <c r="I31" s="5"/>
      <c r="M31" s="189"/>
    </row>
    <row r="32" spans="1:13" ht="18" customHeight="1">
      <c r="A32" s="161" t="s">
        <v>225</v>
      </c>
      <c r="B32" s="5"/>
      <c r="C32" s="5"/>
      <c r="D32" s="5"/>
      <c r="E32" s="5"/>
      <c r="F32" s="5"/>
      <c r="G32" s="5"/>
      <c r="H32" s="5"/>
      <c r="I32" s="5"/>
      <c r="M32" s="161"/>
    </row>
    <row r="33" spans="1:13" ht="18" customHeight="1">
      <c r="A33" s="161" t="s">
        <v>63</v>
      </c>
      <c r="B33" s="5"/>
      <c r="C33" s="5"/>
      <c r="D33" s="5"/>
      <c r="E33" s="5"/>
      <c r="F33" s="5"/>
      <c r="G33" s="5"/>
      <c r="H33" s="5"/>
      <c r="I33" s="5"/>
      <c r="J33" s="2"/>
      <c r="M33" s="161"/>
    </row>
    <row r="34" spans="1:13" ht="18" customHeight="1">
      <c r="A34" s="161" t="s">
        <v>226</v>
      </c>
      <c r="B34" s="5"/>
      <c r="C34" s="5"/>
      <c r="D34" s="5"/>
      <c r="E34" s="5"/>
      <c r="F34" s="5"/>
      <c r="G34" s="5"/>
      <c r="H34" s="5"/>
      <c r="I34" s="5"/>
      <c r="M34" s="161"/>
    </row>
    <row r="35" spans="1:13" ht="18" customHeight="1">
      <c r="A35" s="160" t="s">
        <v>227</v>
      </c>
      <c r="B35" s="5"/>
      <c r="C35" s="5"/>
      <c r="D35" s="5"/>
      <c r="E35" s="5"/>
      <c r="F35" s="5"/>
      <c r="G35" s="5"/>
      <c r="H35" s="5"/>
      <c r="I35" s="5"/>
      <c r="M35" s="161"/>
    </row>
    <row r="36" spans="1:13" ht="18" customHeight="1">
      <c r="A36" s="160" t="s">
        <v>228</v>
      </c>
      <c r="B36" s="3"/>
      <c r="C36" s="3"/>
      <c r="D36" s="3"/>
      <c r="E36" s="3"/>
      <c r="F36" s="3"/>
      <c r="G36" s="3"/>
      <c r="H36" s="3"/>
      <c r="I36" s="3"/>
      <c r="M36" s="160"/>
    </row>
    <row r="37" spans="1:13" ht="18" customHeight="1">
      <c r="A37" s="160" t="s">
        <v>229</v>
      </c>
      <c r="B37" s="3"/>
      <c r="C37" s="3"/>
      <c r="D37" s="3"/>
      <c r="E37" s="3"/>
      <c r="F37" s="3"/>
      <c r="G37" s="3"/>
      <c r="H37" s="3"/>
      <c r="I37" s="3"/>
      <c r="M37" s="160"/>
    </row>
    <row r="38" spans="1:13" ht="18" customHeight="1">
      <c r="A38" s="161" t="s">
        <v>230</v>
      </c>
      <c r="B38" s="3"/>
      <c r="C38" s="3"/>
      <c r="D38" s="3"/>
      <c r="E38" s="3"/>
      <c r="F38" s="3"/>
      <c r="G38" s="3"/>
      <c r="H38" s="3"/>
      <c r="I38" s="3"/>
      <c r="M38" s="160"/>
    </row>
    <row r="39" spans="1:13" ht="18" customHeight="1">
      <c r="A39" s="88"/>
      <c r="B39" s="3"/>
      <c r="C39" s="3"/>
      <c r="D39" s="3"/>
      <c r="E39" s="3"/>
      <c r="F39" s="3"/>
      <c r="G39" s="3"/>
      <c r="H39" s="3"/>
      <c r="I39" s="3"/>
    </row>
    <row r="40" spans="1:13" ht="18" customHeight="1">
      <c r="A40" s="161" t="s">
        <v>231</v>
      </c>
      <c r="B40" s="3"/>
      <c r="C40" s="3"/>
      <c r="D40" s="3"/>
      <c r="E40" s="3"/>
      <c r="F40" s="3"/>
      <c r="G40" s="3"/>
      <c r="H40" s="3"/>
      <c r="I40" s="3"/>
      <c r="M40" s="161"/>
    </row>
    <row r="41" spans="1:13" ht="18" customHeight="1">
      <c r="A41" s="160" t="s">
        <v>232</v>
      </c>
      <c r="B41" s="3"/>
      <c r="C41" s="3"/>
      <c r="D41" s="3"/>
      <c r="E41" s="3"/>
      <c r="F41" s="3"/>
      <c r="G41" s="3"/>
      <c r="H41" s="3"/>
      <c r="I41" s="3"/>
      <c r="M41" s="160"/>
    </row>
    <row r="42" spans="1:13" ht="18" customHeight="1">
      <c r="A42" s="160" t="s">
        <v>233</v>
      </c>
      <c r="B42" s="3"/>
      <c r="C42" s="3"/>
      <c r="D42" s="3"/>
      <c r="E42" s="3"/>
      <c r="F42" s="3"/>
      <c r="G42" s="3"/>
      <c r="H42" s="3"/>
      <c r="I42" s="3"/>
      <c r="M42" s="160"/>
    </row>
    <row r="43" spans="1:13" ht="18" customHeight="1">
      <c r="A43" s="160" t="s">
        <v>234</v>
      </c>
      <c r="B43" s="3"/>
      <c r="C43" s="3"/>
      <c r="D43" s="3"/>
      <c r="E43" s="3"/>
      <c r="F43" s="3"/>
      <c r="G43" s="3"/>
      <c r="H43" s="3"/>
      <c r="I43" s="3"/>
      <c r="M43" s="160"/>
    </row>
    <row r="44" spans="1:13" ht="18" customHeight="1">
      <c r="A44" s="160" t="s">
        <v>64</v>
      </c>
      <c r="B44" s="3"/>
      <c r="C44" s="3"/>
      <c r="D44" s="3"/>
      <c r="E44" s="3"/>
      <c r="F44" s="3"/>
      <c r="G44" s="3"/>
      <c r="H44" s="3"/>
      <c r="I44" s="3"/>
      <c r="M44" s="160"/>
    </row>
    <row r="45" spans="1:13" ht="18" customHeight="1">
      <c r="A45" s="160" t="s">
        <v>235</v>
      </c>
      <c r="B45" s="3"/>
      <c r="C45" s="3"/>
      <c r="D45" s="3"/>
      <c r="E45" s="3"/>
      <c r="F45" s="3"/>
      <c r="G45" s="3"/>
      <c r="H45" s="3"/>
      <c r="I45" s="3"/>
      <c r="M45" s="160"/>
    </row>
    <row r="46" spans="1:13" ht="18" customHeight="1">
      <c r="A46" s="160" t="s">
        <v>236</v>
      </c>
      <c r="B46" s="3"/>
      <c r="C46" s="3"/>
      <c r="D46" s="3"/>
      <c r="E46" s="3"/>
      <c r="F46" s="3"/>
      <c r="G46" s="3"/>
      <c r="H46" s="3"/>
      <c r="I46" s="3"/>
      <c r="M46" s="160"/>
    </row>
    <row r="47" spans="1:13" ht="18" customHeight="1">
      <c r="A47" s="160" t="s">
        <v>237</v>
      </c>
      <c r="B47" s="3"/>
      <c r="C47" s="3"/>
      <c r="D47" s="3"/>
      <c r="E47" s="3"/>
      <c r="F47" s="3"/>
      <c r="G47" s="3"/>
      <c r="H47" s="3"/>
      <c r="I47" s="3"/>
      <c r="M47" s="160"/>
    </row>
    <row r="48" spans="1:13" ht="18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13" ht="18" customHeight="1">
      <c r="A49" s="4" t="s">
        <v>65</v>
      </c>
      <c r="B49" s="4"/>
      <c r="C49" s="4"/>
      <c r="D49" s="4"/>
      <c r="E49" s="4"/>
      <c r="F49" s="3"/>
      <c r="G49" s="3"/>
      <c r="H49" s="3"/>
      <c r="I49" s="3"/>
    </row>
    <row r="50" spans="1:13" ht="18" customHeight="1">
      <c r="A50" t="s">
        <v>238</v>
      </c>
      <c r="B50" s="3"/>
      <c r="C50" s="3"/>
      <c r="D50" s="3"/>
      <c r="E50" s="3"/>
      <c r="F50" s="3"/>
      <c r="G50" s="3"/>
      <c r="H50" s="3"/>
      <c r="I50" s="3"/>
      <c r="M50" s="159"/>
    </row>
    <row r="51" spans="1:13" ht="18" customHeight="1">
      <c r="A51" t="s">
        <v>239</v>
      </c>
      <c r="B51" s="3"/>
      <c r="C51" s="3"/>
      <c r="D51" s="3"/>
      <c r="E51" s="3"/>
      <c r="F51" s="3"/>
      <c r="G51" s="3"/>
      <c r="H51" s="3"/>
      <c r="I51" s="3"/>
      <c r="M51" s="160"/>
    </row>
    <row r="52" spans="1:13" ht="18" customHeight="1">
      <c r="A52" t="s">
        <v>240</v>
      </c>
      <c r="B52" s="3"/>
      <c r="C52" s="3"/>
      <c r="D52" s="3"/>
      <c r="E52" s="3"/>
      <c r="F52" s="3"/>
      <c r="G52" s="3"/>
      <c r="H52" s="3"/>
      <c r="I52" s="3"/>
      <c r="M52" s="160"/>
    </row>
    <row r="53" spans="1:13" ht="18" customHeight="1">
      <c r="A53" t="s">
        <v>241</v>
      </c>
      <c r="B53" s="3"/>
      <c r="C53" s="3"/>
      <c r="D53" s="3"/>
      <c r="E53" s="3"/>
      <c r="F53" s="3"/>
      <c r="G53" s="3"/>
      <c r="H53" s="3"/>
      <c r="I53" s="3"/>
      <c r="M53" s="160"/>
    </row>
    <row r="54" spans="1:13" ht="18" customHeight="1">
      <c r="A54" t="s">
        <v>242</v>
      </c>
      <c r="B54" s="3"/>
      <c r="C54" s="3"/>
      <c r="D54" s="3"/>
      <c r="E54" s="3"/>
      <c r="F54" s="3"/>
      <c r="G54" s="3"/>
      <c r="H54" s="3"/>
      <c r="I54" s="3"/>
      <c r="M54" s="160"/>
    </row>
    <row r="55" spans="1:13" ht="18" customHeight="1">
      <c r="A55" t="s">
        <v>243</v>
      </c>
      <c r="B55" s="3"/>
      <c r="C55" s="3"/>
      <c r="D55" s="3"/>
      <c r="E55" s="3"/>
      <c r="F55" s="3"/>
      <c r="G55" s="3"/>
      <c r="H55" s="3"/>
      <c r="I55" s="3"/>
      <c r="M55" s="160"/>
    </row>
    <row r="56" spans="1:13" ht="18" customHeight="1">
      <c r="A56" t="s">
        <v>244</v>
      </c>
      <c r="B56" s="3"/>
      <c r="C56" s="3"/>
      <c r="D56" s="3"/>
      <c r="E56" s="3"/>
      <c r="F56" s="3"/>
      <c r="G56" s="3"/>
      <c r="H56" s="3"/>
      <c r="I56" s="3"/>
      <c r="M56" s="160"/>
    </row>
    <row r="57" spans="1:13" ht="18" customHeight="1">
      <c r="A57" t="s">
        <v>245</v>
      </c>
      <c r="B57" s="3"/>
      <c r="C57" s="3"/>
      <c r="D57" s="3"/>
      <c r="E57" s="3"/>
      <c r="F57" s="3"/>
      <c r="G57" s="3"/>
      <c r="H57" s="3"/>
      <c r="I57" s="3"/>
      <c r="M57" s="160"/>
    </row>
    <row r="58" spans="1:13" ht="18" customHeight="1">
      <c r="A58" t="s">
        <v>246</v>
      </c>
      <c r="B58" s="3"/>
      <c r="C58" s="3"/>
      <c r="D58" s="3"/>
      <c r="E58" s="3"/>
      <c r="F58" s="3"/>
      <c r="G58" s="3"/>
      <c r="H58" s="3"/>
      <c r="I58" s="3"/>
      <c r="M58" s="160"/>
    </row>
    <row r="59" spans="1:13" ht="18" customHeight="1">
      <c r="A59" t="s">
        <v>247</v>
      </c>
      <c r="B59" s="3"/>
      <c r="C59" s="3"/>
      <c r="D59" s="3"/>
      <c r="E59" s="3"/>
      <c r="F59" s="3"/>
      <c r="G59" s="3"/>
      <c r="H59" s="3"/>
      <c r="I59" s="3"/>
      <c r="M59" s="160"/>
    </row>
    <row r="60" spans="1:13" ht="18" customHeight="1">
      <c r="A60" t="s">
        <v>248</v>
      </c>
      <c r="B60" s="3"/>
      <c r="C60" s="3"/>
      <c r="D60" s="3"/>
      <c r="E60" s="3"/>
      <c r="F60" s="3"/>
      <c r="G60" s="3"/>
      <c r="H60" s="3"/>
      <c r="I60" s="3"/>
      <c r="M60" s="160"/>
    </row>
    <row r="61" spans="1:13" ht="18" customHeight="1">
      <c r="A61" t="s">
        <v>249</v>
      </c>
      <c r="B61" s="3"/>
      <c r="C61" s="3"/>
      <c r="D61" s="3"/>
      <c r="E61" s="3"/>
      <c r="F61" s="3"/>
      <c r="G61" s="3"/>
      <c r="H61" s="3"/>
      <c r="I61" s="3"/>
      <c r="M61" s="160"/>
    </row>
    <row r="62" spans="1:13" ht="18" customHeight="1">
      <c r="A62" t="s">
        <v>250</v>
      </c>
      <c r="B62" s="3"/>
      <c r="C62" s="3"/>
      <c r="D62" s="3"/>
      <c r="E62" s="3"/>
      <c r="F62" s="3"/>
      <c r="G62" s="3"/>
      <c r="H62" s="3"/>
      <c r="I62" s="3"/>
      <c r="M62" s="160"/>
    </row>
    <row r="63" spans="1:13" ht="18" customHeight="1">
      <c r="A63" s="3"/>
      <c r="B63" s="3"/>
      <c r="C63" s="3"/>
      <c r="D63" s="3"/>
      <c r="E63" s="3"/>
      <c r="F63" s="3"/>
      <c r="G63" s="3"/>
      <c r="H63" s="3"/>
      <c r="I63" s="3"/>
      <c r="M63" s="160"/>
    </row>
    <row r="64" spans="1:13" ht="18" customHeight="1">
      <c r="A64" s="160" t="s">
        <v>67</v>
      </c>
      <c r="B64" s="3"/>
      <c r="C64" s="3"/>
      <c r="D64" s="3"/>
      <c r="E64" s="3"/>
      <c r="F64" s="3"/>
      <c r="G64" s="3"/>
      <c r="H64" s="3"/>
      <c r="I64" s="3"/>
    </row>
    <row r="65" spans="1:11" ht="18" customHeight="1">
      <c r="A65" t="s">
        <v>68</v>
      </c>
      <c r="B65" s="3"/>
      <c r="C65" s="3"/>
      <c r="D65" s="3"/>
      <c r="E65" s="3"/>
      <c r="F65" s="3"/>
      <c r="G65" s="3"/>
      <c r="H65" s="3"/>
      <c r="I65" s="3"/>
    </row>
    <row r="66" spans="1:11" ht="18" customHeight="1">
      <c r="A66" t="s">
        <v>69</v>
      </c>
      <c r="B66" s="3"/>
      <c r="C66" s="3"/>
      <c r="D66" s="3"/>
      <c r="E66" s="3"/>
      <c r="F66" s="3"/>
      <c r="G66" s="3"/>
      <c r="H66" s="3"/>
      <c r="I66" s="3"/>
    </row>
    <row r="67" spans="1:11" ht="18" customHeight="1">
      <c r="A67" s="160" t="s">
        <v>70</v>
      </c>
      <c r="B67" s="3"/>
      <c r="C67" s="3"/>
      <c r="D67" s="3"/>
      <c r="E67" s="3"/>
      <c r="F67" s="3"/>
      <c r="G67" s="3"/>
      <c r="H67" s="3"/>
      <c r="I67" s="3"/>
    </row>
    <row r="68" spans="1:11" ht="18" customHeight="1">
      <c r="A68" s="160" t="s">
        <v>252</v>
      </c>
      <c r="B68" s="3"/>
      <c r="C68" s="3"/>
      <c r="D68" s="3"/>
      <c r="E68" s="3"/>
      <c r="F68" s="3"/>
      <c r="G68" s="3"/>
      <c r="H68" s="3"/>
      <c r="I68" s="3"/>
    </row>
    <row r="69" spans="1:11" ht="18" customHeight="1">
      <c r="A69" s="160" t="s">
        <v>253</v>
      </c>
      <c r="B69" s="3"/>
      <c r="C69" s="3"/>
      <c r="D69" s="3"/>
      <c r="E69" s="3"/>
      <c r="F69" s="3"/>
      <c r="G69" s="3"/>
      <c r="H69" s="3"/>
      <c r="I69" s="3"/>
    </row>
    <row r="70" spans="1:11" ht="18" customHeight="1">
      <c r="A70" s="160" t="s">
        <v>66</v>
      </c>
      <c r="B70" s="3"/>
      <c r="C70" s="3"/>
      <c r="D70" s="3"/>
      <c r="E70" s="3"/>
      <c r="F70" s="3"/>
      <c r="G70" s="3"/>
      <c r="H70" s="3"/>
      <c r="I70" s="3"/>
    </row>
    <row r="71" spans="1:11" ht="18" customHeight="1">
      <c r="A71" s="160" t="s">
        <v>254</v>
      </c>
      <c r="B71" s="3"/>
      <c r="C71" s="3"/>
      <c r="D71" s="3"/>
      <c r="E71" s="3"/>
      <c r="F71" s="3"/>
      <c r="G71" s="3"/>
      <c r="H71" s="3"/>
      <c r="I71" s="3"/>
    </row>
    <row r="72" spans="1:11" ht="23.25" customHeight="1">
      <c r="A72" s="228"/>
      <c r="B72" s="229"/>
      <c r="C72" s="229"/>
      <c r="D72" s="229"/>
      <c r="E72" s="229"/>
      <c r="F72" s="229"/>
      <c r="G72" s="229"/>
      <c r="H72" s="229"/>
      <c r="I72" s="229"/>
      <c r="J72" s="229"/>
      <c r="K72" s="229"/>
    </row>
    <row r="73" spans="1:11" ht="18" customHeight="1">
      <c r="B73" s="3"/>
      <c r="C73" s="3"/>
      <c r="D73" s="3"/>
      <c r="E73" s="3"/>
      <c r="F73" s="3"/>
      <c r="G73" s="3"/>
      <c r="H73" s="3"/>
      <c r="I73" s="3"/>
      <c r="J73" s="160"/>
    </row>
    <row r="74" spans="1:11" ht="18" customHeight="1">
      <c r="B74" s="3"/>
      <c r="C74" s="3"/>
      <c r="D74" s="3"/>
      <c r="E74" s="3"/>
      <c r="F74" s="3"/>
      <c r="G74" s="3"/>
      <c r="H74" s="3"/>
      <c r="I74" s="3"/>
    </row>
    <row r="75" spans="1:11" ht="18" customHeight="1">
      <c r="B75" s="3"/>
      <c r="C75" s="3"/>
      <c r="D75" s="3"/>
      <c r="E75" s="3"/>
      <c r="F75" s="3"/>
      <c r="G75" s="3"/>
      <c r="H75" s="3"/>
      <c r="I75" s="3"/>
    </row>
    <row r="76" spans="1:11" ht="18" customHeight="1">
      <c r="A76" t="s">
        <v>71</v>
      </c>
      <c r="B76" s="3"/>
      <c r="C76" s="3"/>
      <c r="D76" s="3"/>
      <c r="E76" s="3"/>
      <c r="F76" s="3"/>
      <c r="G76" s="3"/>
      <c r="H76" s="3"/>
      <c r="I76" s="3"/>
    </row>
    <row r="77" spans="1:11" ht="18" customHeight="1">
      <c r="A77" t="s">
        <v>255</v>
      </c>
      <c r="B77" s="3"/>
      <c r="C77" s="3"/>
      <c r="D77" s="3"/>
      <c r="E77" s="3"/>
      <c r="F77" s="3"/>
      <c r="G77" s="3"/>
      <c r="H77" s="3"/>
      <c r="I77" s="3"/>
    </row>
    <row r="78" spans="1:11" ht="18" customHeight="1">
      <c r="A78" t="s">
        <v>72</v>
      </c>
      <c r="B78" s="3"/>
      <c r="C78" s="3"/>
      <c r="D78" s="3"/>
      <c r="E78" s="3"/>
      <c r="F78" s="3"/>
      <c r="G78" s="3"/>
      <c r="H78" s="3"/>
      <c r="I78" s="3"/>
    </row>
    <row r="79" spans="1:11" ht="16.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11" ht="16.5" customHeight="1"/>
    <row r="81" spans="1:9" ht="16.5" customHeight="1"/>
    <row r="82" spans="1:9" ht="16.5" customHeight="1"/>
    <row r="83" spans="1:9" ht="16.5" customHeight="1"/>
    <row r="84" spans="1:9" ht="16.5" customHeight="1"/>
    <row r="85" spans="1:9" ht="16.5" customHeight="1"/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>
      <c r="A91" s="6"/>
      <c r="B91" s="6"/>
      <c r="C91" s="6"/>
      <c r="D91" s="6"/>
      <c r="E91" s="6"/>
      <c r="F91" s="6"/>
      <c r="G91" s="6"/>
      <c r="H91" s="6"/>
      <c r="I91" s="6"/>
    </row>
    <row r="92" spans="1:9" ht="16.5" customHeight="1">
      <c r="A92" s="6"/>
      <c r="B92" s="6"/>
      <c r="C92" s="6"/>
      <c r="D92" s="6"/>
      <c r="E92" s="6"/>
      <c r="F92" s="6"/>
      <c r="G92" s="6"/>
      <c r="H92" s="6"/>
      <c r="I92" s="6"/>
    </row>
    <row r="93" spans="1:9" ht="16.5" customHeight="1">
      <c r="A93" s="6"/>
      <c r="B93" s="6"/>
      <c r="C93" s="6"/>
      <c r="D93" s="6"/>
      <c r="E93" s="6"/>
      <c r="F93" s="6"/>
      <c r="G93" s="6"/>
      <c r="H93" s="6"/>
      <c r="I93" s="6"/>
    </row>
    <row r="94" spans="1:9" ht="16.5" customHeight="1">
      <c r="A94" s="6"/>
      <c r="B94" s="6"/>
      <c r="C94" s="6"/>
      <c r="D94" s="6"/>
      <c r="E94" s="6"/>
      <c r="F94" s="6"/>
      <c r="G94" s="6"/>
      <c r="H94" s="6"/>
      <c r="I94" s="6"/>
    </row>
    <row r="95" spans="1:9" ht="16.5" customHeight="1">
      <c r="A95" s="6"/>
      <c r="B95" s="6"/>
      <c r="C95" s="6"/>
      <c r="D95" s="6"/>
      <c r="E95" s="6"/>
      <c r="F95" s="6"/>
      <c r="G95" s="6"/>
      <c r="H95" s="6"/>
      <c r="I95" s="6"/>
    </row>
    <row r="96" spans="1:9" ht="16.5" customHeight="1">
      <c r="A96" s="6"/>
      <c r="B96" s="6"/>
      <c r="C96" s="6"/>
      <c r="D96" s="6"/>
      <c r="E96" s="6"/>
      <c r="F96" s="6"/>
      <c r="G96" s="6"/>
      <c r="H96" s="6"/>
      <c r="I96" s="6"/>
    </row>
    <row r="97" spans="1:9" ht="16.5" customHeight="1">
      <c r="A97" s="6"/>
      <c r="B97" s="6"/>
      <c r="C97" s="6"/>
      <c r="D97" s="6"/>
      <c r="E97" s="6"/>
      <c r="F97" s="6"/>
      <c r="G97" s="6"/>
      <c r="H97" s="6"/>
      <c r="I97" s="6"/>
    </row>
    <row r="98" spans="1:9" ht="16.5" customHeight="1">
      <c r="A98" s="6"/>
      <c r="B98" s="6"/>
      <c r="C98" s="6"/>
      <c r="D98" s="6"/>
      <c r="E98" s="6"/>
      <c r="F98" s="6"/>
      <c r="G98" s="6"/>
      <c r="H98" s="6"/>
      <c r="I98" s="6"/>
    </row>
    <row r="99" spans="1:9" ht="16.5" customHeight="1">
      <c r="A99" s="6"/>
      <c r="B99" s="6"/>
      <c r="C99" s="6"/>
      <c r="D99" s="6"/>
      <c r="E99" s="6"/>
      <c r="F99" s="6"/>
      <c r="G99" s="6"/>
      <c r="H99" s="6"/>
      <c r="I99" s="6"/>
    </row>
    <row r="100" spans="1:9" ht="16.5" customHeight="1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16.5" customHeight="1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16.5" customHeight="1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16.5" customHeight="1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16.5" customHeight="1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16.5" customHeight="1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16.5" customHeight="1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16.5" customHeight="1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16.5" customHeight="1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16.5" customHeight="1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16.5" customHeight="1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16.5" customHeight="1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16.5" customHeight="1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16.5" customHeight="1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16.5" customHeight="1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16.5" customHeight="1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16.5" customHeight="1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16.5" customHeight="1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16.5" customHeight="1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16.5" customHeight="1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16.5" customHeight="1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16.5" customHeight="1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16.5" customHeight="1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16.5" customHeight="1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16.5" customHeight="1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16.5" customHeight="1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16.5" customHeight="1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16.5" customHeight="1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16.5" customHeight="1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16.5" customHeight="1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16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16.5" customHeight="1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16.5" customHeight="1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16.5" customHeight="1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16.5" customHeight="1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16.5" customHeight="1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16.5" customHeight="1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16.5" customHeight="1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16.5" customHeight="1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16.5" customHeight="1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16.5" customHeight="1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16.5" customHeight="1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16.5" customHeight="1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16.5" customHeight="1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16.5" customHeight="1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16.5" customHeight="1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16.5" customHeight="1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16.5" customHeight="1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16.5" customHeight="1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16.5" customHeight="1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16.5" customHeight="1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16.5" customHeight="1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16.5" customHeight="1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16.5" customHeight="1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16.5" customHeight="1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16.5" customHeight="1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16.5" customHeight="1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16.5" customHeight="1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16.5" customHeight="1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16.5" customHeight="1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16.5" customHeight="1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16.5" customHeight="1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16.5" customHeight="1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16.5" customHeight="1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16.5" customHeight="1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16.5" customHeight="1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16.5" customHeight="1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16.5" customHeight="1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16.5" customHeight="1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16.5" customHeight="1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16.5" customHeight="1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16.5" customHeight="1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16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16.5" customHeight="1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16.5" customHeight="1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16.5" customHeight="1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16.5" customHeight="1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16.5" customHeight="1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16.5" customHeight="1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16.5" customHeight="1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16.5" customHeight="1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16.5" customHeight="1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16.5" customHeight="1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16.5" customHeight="1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16.5" customHeight="1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16.5" customHeight="1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16.5" customHeight="1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16.5" customHeight="1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16.5" customHeight="1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16.5" customHeight="1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16.5" customHeight="1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16.5" customHeight="1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16.5" customHeight="1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16.5" customHeight="1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16.5" customHeight="1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16.5" customHeight="1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16.5" customHeight="1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16.5" customHeight="1">
      <c r="A197" s="6"/>
      <c r="B197" s="6"/>
      <c r="C197" s="6"/>
      <c r="D197" s="6"/>
      <c r="E197" s="6"/>
      <c r="F197" s="6"/>
      <c r="G197" s="6"/>
      <c r="H197" s="6"/>
    </row>
    <row r="198" spans="1:9" ht="16.5" customHeight="1"/>
    <row r="199" spans="1:9" ht="16.5" customHeight="1"/>
    <row r="200" spans="1:9" ht="16.5" customHeight="1"/>
    <row r="201" spans="1:9" ht="16.5" customHeight="1"/>
    <row r="202" spans="1:9" ht="16.5" customHeight="1"/>
    <row r="203" spans="1:9" ht="16.5" customHeight="1"/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</sheetData>
  <mergeCells count="4">
    <mergeCell ref="A1:I1"/>
    <mergeCell ref="A3:I3"/>
    <mergeCell ref="A72:K72"/>
    <mergeCell ref="A9:I9"/>
  </mergeCells>
  <pageMargins left="1.17" right="0.7" top="0.56000000000000005" bottom="0.3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zoomScaleNormal="100" workbookViewId="0">
      <selection activeCell="A2" sqref="A2:H2"/>
    </sheetView>
  </sheetViews>
  <sheetFormatPr defaultRowHeight="12.75"/>
  <cols>
    <col min="1" max="1" width="4.42578125" style="7" customWidth="1"/>
    <col min="2" max="2" width="41.5703125" style="7" customWidth="1"/>
    <col min="3" max="3" width="8.85546875" style="7" customWidth="1"/>
    <col min="4" max="4" width="12" style="7" customWidth="1"/>
    <col min="5" max="5" width="11.140625" style="7" customWidth="1"/>
    <col min="6" max="6" width="14.140625" style="7" customWidth="1"/>
    <col min="7" max="7" width="9.140625" style="7"/>
    <col min="8" max="8" width="11.42578125" style="7" customWidth="1"/>
    <col min="9" max="16384" width="9.140625" style="7"/>
  </cols>
  <sheetData>
    <row r="1" spans="1:8">
      <c r="G1" t="s">
        <v>74</v>
      </c>
    </row>
    <row r="2" spans="1:8" s="165" customFormat="1" ht="35.25" customHeight="1">
      <c r="A2" s="231" t="s">
        <v>198</v>
      </c>
      <c r="B2" s="232"/>
      <c r="C2" s="232"/>
      <c r="D2" s="232"/>
      <c r="E2" s="232"/>
      <c r="F2" s="232"/>
      <c r="G2" s="232"/>
      <c r="H2" s="232"/>
    </row>
    <row r="3" spans="1:8" ht="23.25" customHeight="1">
      <c r="A3" s="233"/>
      <c r="B3" s="233"/>
      <c r="C3" s="233"/>
      <c r="D3" s="233"/>
      <c r="E3" s="233"/>
      <c r="F3" s="233"/>
      <c r="G3" s="233"/>
      <c r="H3" s="233"/>
    </row>
    <row r="4" spans="1:8" ht="32.25" customHeight="1">
      <c r="A4" s="8"/>
      <c r="B4" s="234" t="s">
        <v>73</v>
      </c>
      <c r="C4" s="234" t="s">
        <v>11</v>
      </c>
      <c r="D4" s="236" t="s">
        <v>199</v>
      </c>
      <c r="E4" s="237"/>
      <c r="F4" s="238"/>
      <c r="G4" s="234" t="s">
        <v>181</v>
      </c>
      <c r="H4" s="156" t="s">
        <v>86</v>
      </c>
    </row>
    <row r="5" spans="1:8" ht="23.25" customHeight="1">
      <c r="A5" s="10"/>
      <c r="B5" s="235"/>
      <c r="C5" s="235"/>
      <c r="D5" s="163" t="s">
        <v>81</v>
      </c>
      <c r="E5" s="163" t="s">
        <v>19</v>
      </c>
      <c r="F5" s="156" t="s">
        <v>85</v>
      </c>
      <c r="G5" s="235"/>
      <c r="H5" s="9" t="s">
        <v>3</v>
      </c>
    </row>
    <row r="6" spans="1:8" ht="24.75" customHeight="1">
      <c r="A6" s="11">
        <v>1</v>
      </c>
      <c r="B6" s="12" t="s">
        <v>75</v>
      </c>
      <c r="C6" s="163" t="s">
        <v>82</v>
      </c>
      <c r="D6" s="14">
        <v>192106.022</v>
      </c>
      <c r="E6" s="14">
        <v>198394.50599999999</v>
      </c>
      <c r="F6" s="15">
        <f>E6/D6*100</f>
        <v>103.27344449410336</v>
      </c>
      <c r="G6" s="14">
        <v>198536.93900000001</v>
      </c>
      <c r="H6" s="15">
        <f>E6/G6*100</f>
        <v>99.928258690439449</v>
      </c>
    </row>
    <row r="7" spans="1:8" ht="24" customHeight="1">
      <c r="A7" s="16">
        <v>2</v>
      </c>
      <c r="B7" s="17" t="s">
        <v>76</v>
      </c>
      <c r="C7" s="17" t="s">
        <v>5</v>
      </c>
      <c r="D7" s="18">
        <v>171032.011</v>
      </c>
      <c r="E7" s="18">
        <v>178019.06</v>
      </c>
      <c r="F7" s="15">
        <f>E7/D7*100</f>
        <v>104.08522881719493</v>
      </c>
      <c r="G7" s="18">
        <v>178014.83799999999</v>
      </c>
      <c r="H7" s="15">
        <f>E7/G7*100</f>
        <v>100.00237171240749</v>
      </c>
    </row>
    <row r="8" spans="1:8" ht="24">
      <c r="A8" s="19">
        <v>3</v>
      </c>
      <c r="B8" s="20" t="s">
        <v>77</v>
      </c>
      <c r="C8" s="164" t="s">
        <v>83</v>
      </c>
      <c r="D8" s="21"/>
      <c r="E8" s="18"/>
      <c r="F8" s="22"/>
      <c r="G8" s="18"/>
      <c r="H8" s="23"/>
    </row>
    <row r="9" spans="1:8" ht="24" customHeight="1">
      <c r="A9" s="24"/>
      <c r="B9" s="25" t="s">
        <v>78</v>
      </c>
      <c r="C9" s="13" t="s">
        <v>6</v>
      </c>
      <c r="D9" s="184">
        <v>34.984999999999999</v>
      </c>
      <c r="E9" s="14">
        <v>49.655999999999999</v>
      </c>
      <c r="F9" s="184">
        <f>E9/D9*100</f>
        <v>141.93511504930686</v>
      </c>
      <c r="G9" s="14">
        <v>36.478999999999999</v>
      </c>
      <c r="H9" s="15">
        <f>E9/G9*100</f>
        <v>136.12215247128486</v>
      </c>
    </row>
    <row r="10" spans="1:8" ht="24" customHeight="1">
      <c r="A10" s="24"/>
      <c r="B10" s="25" t="s">
        <v>79</v>
      </c>
      <c r="C10" s="17" t="s">
        <v>7</v>
      </c>
      <c r="D10" s="184">
        <v>57.417999999999999</v>
      </c>
      <c r="E10" s="14">
        <v>45.381999999999998</v>
      </c>
      <c r="F10" s="15">
        <f>E10/D10*100</f>
        <v>79.037932355707269</v>
      </c>
      <c r="G10" s="14">
        <v>68.602000000000004</v>
      </c>
      <c r="H10" s="15">
        <f>E10/G10*100</f>
        <v>66.152590303489688</v>
      </c>
    </row>
    <row r="11" spans="1:8" ht="24.75" customHeight="1">
      <c r="A11" s="16"/>
      <c r="B11" s="25" t="s">
        <v>80</v>
      </c>
      <c r="C11" s="163" t="s">
        <v>84</v>
      </c>
      <c r="D11" s="14">
        <v>4638</v>
      </c>
      <c r="E11" s="14">
        <v>5031</v>
      </c>
      <c r="F11" s="184">
        <f>E11/D11*100</f>
        <v>108.47347994825355</v>
      </c>
      <c r="G11" s="14">
        <v>4859</v>
      </c>
      <c r="H11" s="184">
        <f>E11/G11*100</f>
        <v>103.53982300884957</v>
      </c>
    </row>
    <row r="14" spans="1:8">
      <c r="A14" t="s">
        <v>87</v>
      </c>
    </row>
    <row r="15" spans="1:8">
      <c r="A15" t="s">
        <v>88</v>
      </c>
    </row>
  </sheetData>
  <mergeCells count="6">
    <mergeCell ref="A2:H2"/>
    <mergeCell ref="A3:H3"/>
    <mergeCell ref="B4:B5"/>
    <mergeCell ref="C4:C5"/>
    <mergeCell ref="D4:F4"/>
    <mergeCell ref="G4:G5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35"/>
  <sheetViews>
    <sheetView topLeftCell="A16" zoomScaleNormal="100" workbookViewId="0">
      <selection activeCell="H17" sqref="H17"/>
    </sheetView>
  </sheetViews>
  <sheetFormatPr defaultColWidth="8.85546875" defaultRowHeight="12.75"/>
  <cols>
    <col min="1" max="1" width="39.7109375" style="2" customWidth="1"/>
    <col min="2" max="2" width="13.140625" style="2" customWidth="1"/>
    <col min="3" max="3" width="13.5703125" style="37" customWidth="1"/>
    <col min="4" max="4" width="13.7109375" style="37" customWidth="1"/>
    <col min="5" max="16384" width="8.85546875" style="2"/>
  </cols>
  <sheetData>
    <row r="3" spans="1:11" ht="35.25" customHeight="1">
      <c r="A3" s="239" t="s">
        <v>196</v>
      </c>
      <c r="B3" s="240"/>
      <c r="C3" s="240"/>
      <c r="D3" s="240"/>
      <c r="E3" s="144"/>
      <c r="F3" s="144"/>
      <c r="G3" s="144"/>
      <c r="H3" s="144"/>
      <c r="I3" s="144"/>
      <c r="J3" s="144"/>
      <c r="K3" s="144"/>
    </row>
    <row r="4" spans="1:11" ht="12.75" customHeight="1">
      <c r="A4" s="241"/>
      <c r="B4" s="241"/>
      <c r="C4" s="241"/>
      <c r="D4" s="241"/>
    </row>
    <row r="5" spans="1:11" ht="10.5" customHeight="1">
      <c r="A5" s="27"/>
      <c r="B5" s="27"/>
      <c r="C5" s="27"/>
      <c r="D5" s="27" t="s">
        <v>89</v>
      </c>
    </row>
    <row r="6" spans="1:11" ht="10.5" customHeight="1">
      <c r="A6" s="26"/>
      <c r="B6" s="26"/>
      <c r="C6" s="26"/>
      <c r="D6" s="26"/>
    </row>
    <row r="7" spans="1:11" ht="15.75" customHeight="1">
      <c r="A7" s="242" t="s">
        <v>90</v>
      </c>
      <c r="B7" s="242" t="s">
        <v>182</v>
      </c>
      <c r="C7" s="244" t="s">
        <v>197</v>
      </c>
      <c r="D7" s="245"/>
    </row>
    <row r="8" spans="1:11" ht="18.75" customHeight="1">
      <c r="A8" s="243"/>
      <c r="B8" s="243"/>
      <c r="C8" s="28" t="s">
        <v>18</v>
      </c>
      <c r="D8" s="28" t="s">
        <v>19</v>
      </c>
    </row>
    <row r="9" spans="1:11" ht="23.25" customHeight="1">
      <c r="A9" s="29" t="s">
        <v>91</v>
      </c>
      <c r="B9" s="30">
        <v>287237.77141169918</v>
      </c>
      <c r="C9" s="30">
        <v>188555.361</v>
      </c>
      <c r="D9" s="31">
        <v>217156.106</v>
      </c>
    </row>
    <row r="10" spans="1:11" ht="24" customHeight="1">
      <c r="A10" s="32" t="s">
        <v>92</v>
      </c>
      <c r="B10" s="30">
        <v>195272.00749386605</v>
      </c>
      <c r="C10" s="30">
        <v>132300.30900000001</v>
      </c>
      <c r="D10" s="33">
        <v>160208.53899999999</v>
      </c>
    </row>
    <row r="11" spans="1:11" ht="24" customHeight="1">
      <c r="A11" s="32" t="s">
        <v>93</v>
      </c>
      <c r="B11" s="30">
        <v>91965.76391783313</v>
      </c>
      <c r="C11" s="30">
        <f>+C9-C10</f>
        <v>56255.051999999996</v>
      </c>
      <c r="D11" s="33">
        <f>D9-D10</f>
        <v>56947.56700000001</v>
      </c>
    </row>
    <row r="12" spans="1:11" ht="24" customHeight="1">
      <c r="A12" s="32" t="s">
        <v>94</v>
      </c>
      <c r="B12" s="30">
        <v>50084.905069162603</v>
      </c>
      <c r="C12" s="30">
        <f>C13+C14+C15</f>
        <v>36347.933000000005</v>
      </c>
      <c r="D12" s="34">
        <f>D13+D14+D15</f>
        <v>34138.648000000001</v>
      </c>
    </row>
    <row r="13" spans="1:11" ht="24" customHeight="1">
      <c r="A13" s="32" t="s">
        <v>95</v>
      </c>
      <c r="B13" s="30">
        <v>10917.924520000002</v>
      </c>
      <c r="C13" s="30">
        <v>8188.4430000000002</v>
      </c>
      <c r="D13" s="34">
        <v>8148.1719999999996</v>
      </c>
    </row>
    <row r="14" spans="1:11" ht="24" customHeight="1">
      <c r="A14" s="32" t="s">
        <v>96</v>
      </c>
      <c r="B14" s="30">
        <v>12844.881046882598</v>
      </c>
      <c r="C14" s="30">
        <v>9579.9150000000009</v>
      </c>
      <c r="D14" s="34">
        <v>10031.657999999999</v>
      </c>
    </row>
    <row r="15" spans="1:11" ht="24" customHeight="1">
      <c r="A15" s="32" t="s">
        <v>97</v>
      </c>
      <c r="B15" s="30">
        <v>26322.099502280005</v>
      </c>
      <c r="C15" s="30">
        <v>18579.575000000001</v>
      </c>
      <c r="D15" s="34">
        <v>15958.817999999999</v>
      </c>
    </row>
    <row r="16" spans="1:11" ht="24" customHeight="1">
      <c r="A16" s="32" t="s">
        <v>98</v>
      </c>
      <c r="B16" s="30">
        <v>1871.0696</v>
      </c>
      <c r="C16" s="89">
        <v>1403.3019999999999</v>
      </c>
      <c r="D16" s="89">
        <v>1033.4570000000001</v>
      </c>
    </row>
    <row r="17" spans="1:4" ht="26.25" customHeight="1">
      <c r="A17" s="32" t="s">
        <v>99</v>
      </c>
      <c r="B17" s="30">
        <v>43751.928448670529</v>
      </c>
      <c r="C17" s="30">
        <f>C11-C12+C16</f>
        <v>21310.420999999991</v>
      </c>
      <c r="D17" s="33">
        <f>D11-D12+D16</f>
        <v>23842.376000000007</v>
      </c>
    </row>
    <row r="18" spans="1:4" ht="30" customHeight="1">
      <c r="A18" s="36" t="s">
        <v>100</v>
      </c>
      <c r="B18" s="175">
        <v>-4000</v>
      </c>
      <c r="C18" s="30">
        <f>C19+C20-C21</f>
        <v>-3000</v>
      </c>
      <c r="D18" s="35">
        <f>D19+D20-D21</f>
        <v>5990.6049999999959</v>
      </c>
    </row>
    <row r="19" spans="1:4" ht="24.75" customHeight="1">
      <c r="A19" s="32" t="s">
        <v>101</v>
      </c>
      <c r="B19" s="30">
        <v>0</v>
      </c>
      <c r="C19" s="30"/>
      <c r="D19" s="34">
        <v>416.15600000000001</v>
      </c>
    </row>
    <row r="20" spans="1:4" ht="24.75" customHeight="1">
      <c r="A20" s="32" t="s">
        <v>102</v>
      </c>
      <c r="B20" s="30">
        <v>0</v>
      </c>
      <c r="C20" s="30"/>
      <c r="D20" s="34">
        <v>73681.104999999996</v>
      </c>
    </row>
    <row r="21" spans="1:4" ht="24.75" customHeight="1">
      <c r="A21" s="32" t="s">
        <v>103</v>
      </c>
      <c r="B21" s="30">
        <v>4000</v>
      </c>
      <c r="C21" s="30">
        <v>3000</v>
      </c>
      <c r="D21" s="34">
        <v>68106.656000000003</v>
      </c>
    </row>
    <row r="22" spans="1:4" ht="17.25" customHeight="1">
      <c r="A22" s="32" t="s">
        <v>104</v>
      </c>
      <c r="B22" s="30">
        <v>39751.928448670529</v>
      </c>
      <c r="C22" s="30">
        <f>C17+C18</f>
        <v>18310.420999999991</v>
      </c>
      <c r="D22" s="34">
        <f>D17+D18</f>
        <v>29832.981000000003</v>
      </c>
    </row>
    <row r="23" spans="1:4" ht="39.6" customHeight="1">
      <c r="A23" s="36" t="s">
        <v>105</v>
      </c>
      <c r="B23" s="136">
        <v>0</v>
      </c>
      <c r="C23" s="183"/>
      <c r="D23" s="183">
        <v>12685.61</v>
      </c>
    </row>
    <row r="24" spans="1:4" ht="24" customHeight="1">
      <c r="A24" s="36" t="s">
        <v>107</v>
      </c>
      <c r="B24" s="34">
        <v>39751.928448670529</v>
      </c>
      <c r="C24" s="30">
        <f>C22+C23</f>
        <v>18310.420999999991</v>
      </c>
      <c r="D24" s="34">
        <f>D22+D23</f>
        <v>42518.591</v>
      </c>
    </row>
    <row r="25" spans="1:4" ht="25.5" customHeight="1">
      <c r="A25" s="32" t="s">
        <v>106</v>
      </c>
      <c r="B25" s="30">
        <v>5962.789267300579</v>
      </c>
      <c r="C25" s="30">
        <f>C24*15%</f>
        <v>2746.5631499999986</v>
      </c>
      <c r="D25" s="34">
        <f>D24*12%</f>
        <v>5102.23092</v>
      </c>
    </row>
    <row r="26" spans="1:4" ht="25.5" customHeight="1">
      <c r="A26" s="36" t="s">
        <v>108</v>
      </c>
      <c r="B26" s="30"/>
      <c r="C26" s="33"/>
      <c r="D26" s="33"/>
    </row>
    <row r="27" spans="1:4" ht="29.25" customHeight="1">
      <c r="A27" s="32" t="s">
        <v>53</v>
      </c>
      <c r="B27" s="30">
        <v>33789.139181369952</v>
      </c>
      <c r="C27" s="30">
        <f>C22-C25-C26</f>
        <v>15563.857849999993</v>
      </c>
      <c r="D27" s="33">
        <f>D22-D25-D26</f>
        <v>24730.750080000005</v>
      </c>
    </row>
    <row r="28" spans="1:4" hidden="1"/>
    <row r="29" spans="1:4" hidden="1">
      <c r="A29" s="38"/>
      <c r="B29" s="38"/>
      <c r="C29" s="39"/>
      <c r="D29" s="39"/>
    </row>
    <row r="30" spans="1:4">
      <c r="B30" s="37"/>
    </row>
    <row r="33" spans="1:11">
      <c r="A33" s="40" t="s">
        <v>110</v>
      </c>
      <c r="B33" s="145"/>
      <c r="C33" s="2"/>
      <c r="D33" s="2"/>
      <c r="J33" s="37"/>
      <c r="K33" s="37"/>
    </row>
    <row r="34" spans="1:11" s="168" customFormat="1" ht="18" customHeight="1">
      <c r="A34" s="167" t="s">
        <v>186</v>
      </c>
      <c r="B34" s="167"/>
      <c r="C34" s="5"/>
      <c r="J34" s="169"/>
      <c r="K34" s="169"/>
    </row>
    <row r="35" spans="1:11" ht="18.75" customHeight="1">
      <c r="A35" s="40" t="s">
        <v>109</v>
      </c>
      <c r="B35" s="40"/>
      <c r="C35" s="2"/>
      <c r="D35" s="2"/>
      <c r="J35" s="37"/>
      <c r="K35" s="37"/>
    </row>
  </sheetData>
  <mergeCells count="5">
    <mergeCell ref="A3:D3"/>
    <mergeCell ref="A4:D4"/>
    <mergeCell ref="A7:A8"/>
    <mergeCell ref="B7:B8"/>
    <mergeCell ref="C7:D7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E51"/>
  <sheetViews>
    <sheetView zoomScaleNormal="100" workbookViewId="0">
      <selection activeCell="D11" sqref="D11"/>
    </sheetView>
  </sheetViews>
  <sheetFormatPr defaultRowHeight="12.75"/>
  <cols>
    <col min="1" max="1" width="47.7109375" style="2" customWidth="1"/>
    <col min="2" max="2" width="19.85546875" style="2" customWidth="1"/>
    <col min="3" max="3" width="22.140625" style="2" customWidth="1"/>
    <col min="4" max="4" width="15.5703125" style="2" customWidth="1"/>
    <col min="5" max="16384" width="9.140625" style="2"/>
  </cols>
  <sheetData>
    <row r="2" spans="1:3" ht="16.5">
      <c r="A2" s="246"/>
      <c r="B2" s="246"/>
      <c r="C2" s="246"/>
    </row>
    <row r="3" spans="1:3" s="249" customFormat="1" ht="16.5" customHeight="1">
      <c r="A3" s="249" t="s">
        <v>194</v>
      </c>
    </row>
    <row r="4" spans="1:3" ht="16.149999999999999" customHeight="1">
      <c r="A4" s="41" t="s">
        <v>111</v>
      </c>
      <c r="B4" s="247" t="s">
        <v>195</v>
      </c>
      <c r="C4" s="248"/>
    </row>
    <row r="5" spans="1:3" ht="13.15" customHeight="1">
      <c r="A5" s="42"/>
      <c r="B5" s="43" t="s">
        <v>112</v>
      </c>
      <c r="C5" s="44" t="s">
        <v>113</v>
      </c>
    </row>
    <row r="6" spans="1:3" ht="16.149999999999999" customHeight="1">
      <c r="A6" s="45" t="s">
        <v>114</v>
      </c>
      <c r="B6" s="46">
        <f>B7+B15+B27</f>
        <v>36355033.935000002</v>
      </c>
      <c r="C6" s="46">
        <f>C7+C15+C27</f>
        <v>34138649.187200002</v>
      </c>
    </row>
    <row r="7" spans="1:3" ht="19.149999999999999" customHeight="1">
      <c r="A7" s="47" t="s">
        <v>95</v>
      </c>
      <c r="B7" s="46">
        <f>SUM(B8:B14)</f>
        <v>8188443.3899999987</v>
      </c>
      <c r="C7" s="46">
        <f>SUM(C8:C14)</f>
        <v>8148172.2700000014</v>
      </c>
    </row>
    <row r="8" spans="1:3" ht="24" customHeight="1">
      <c r="A8" s="48" t="s">
        <v>115</v>
      </c>
      <c r="B8" s="49">
        <v>3540619.5</v>
      </c>
      <c r="C8" s="49">
        <v>3316698.89</v>
      </c>
    </row>
    <row r="9" spans="1:3" ht="15.75" customHeight="1">
      <c r="A9" s="48" t="s">
        <v>116</v>
      </c>
      <c r="B9" s="51">
        <f>B8*12%</f>
        <v>424874.33999999997</v>
      </c>
      <c r="C9" s="49">
        <v>429526.64</v>
      </c>
    </row>
    <row r="10" spans="1:3" ht="15.75" customHeight="1">
      <c r="A10" s="48" t="s">
        <v>125</v>
      </c>
      <c r="B10" s="49">
        <v>109164.54</v>
      </c>
      <c r="C10" s="49">
        <v>104344.13</v>
      </c>
    </row>
    <row r="11" spans="1:3" ht="15.75" customHeight="1">
      <c r="A11" s="48" t="s">
        <v>117</v>
      </c>
      <c r="B11" s="49">
        <v>1242513.76</v>
      </c>
      <c r="C11" s="49">
        <v>851736.36</v>
      </c>
    </row>
    <row r="12" spans="1:3" ht="15.75" customHeight="1">
      <c r="A12" s="48" t="s">
        <v>118</v>
      </c>
      <c r="B12" s="49">
        <v>1343829.9</v>
      </c>
      <c r="C12" s="49">
        <v>802564.28</v>
      </c>
    </row>
    <row r="13" spans="1:3" ht="15.75" customHeight="1">
      <c r="A13" s="48" t="s">
        <v>119</v>
      </c>
      <c r="B13" s="49">
        <v>1319800.0900000001</v>
      </c>
      <c r="C13" s="49">
        <v>2323320.9700000002</v>
      </c>
    </row>
    <row r="14" spans="1:3" ht="15.75" customHeight="1">
      <c r="A14" s="48" t="s">
        <v>120</v>
      </c>
      <c r="B14" s="49">
        <v>207641.26</v>
      </c>
      <c r="C14" s="49">
        <v>319981</v>
      </c>
    </row>
    <row r="15" spans="1:3" ht="22.5" customHeight="1">
      <c r="A15" s="47" t="s">
        <v>121</v>
      </c>
      <c r="B15" s="50">
        <f>SUM(B16:B26)</f>
        <v>9587016.0429999996</v>
      </c>
      <c r="C15" s="174">
        <f>SUM(C16:C26)</f>
        <v>10031658.3872</v>
      </c>
    </row>
    <row r="16" spans="1:3" ht="15.75" customHeight="1">
      <c r="A16" s="48" t="s">
        <v>122</v>
      </c>
      <c r="B16" s="51">
        <v>5238283.5</v>
      </c>
      <c r="C16" s="49">
        <v>5559671.3700000001</v>
      </c>
    </row>
    <row r="17" spans="1:4" ht="15.75" customHeight="1">
      <c r="A17" s="48" t="s">
        <v>123</v>
      </c>
      <c r="B17" s="51">
        <f>B16*12%</f>
        <v>628594.02</v>
      </c>
      <c r="C17" s="49">
        <v>670887.08719999995</v>
      </c>
    </row>
    <row r="18" spans="1:4" ht="15.75" customHeight="1">
      <c r="A18" s="32" t="s">
        <v>124</v>
      </c>
      <c r="B18" s="51">
        <v>314697.59999999998</v>
      </c>
      <c r="C18" s="49">
        <v>295605</v>
      </c>
    </row>
    <row r="19" spans="1:4" ht="15.75" customHeight="1">
      <c r="A19" s="48" t="s">
        <v>125</v>
      </c>
      <c r="B19" s="51">
        <v>5106.2700000000004</v>
      </c>
      <c r="C19" s="49">
        <v>5181.47</v>
      </c>
    </row>
    <row r="20" spans="1:4" ht="19.149999999999999" customHeight="1">
      <c r="A20" s="48" t="s">
        <v>126</v>
      </c>
      <c r="B20" s="51">
        <v>382120.05300000001</v>
      </c>
      <c r="C20" s="49">
        <v>475000</v>
      </c>
    </row>
    <row r="21" spans="1:4" ht="15.75" customHeight="1">
      <c r="A21" s="48" t="s">
        <v>127</v>
      </c>
      <c r="B21" s="51">
        <v>1163028.3</v>
      </c>
      <c r="C21" s="49">
        <v>1134024.95</v>
      </c>
    </row>
    <row r="22" spans="1:4" ht="15.75" customHeight="1">
      <c r="A22" s="48" t="s">
        <v>128</v>
      </c>
      <c r="B22" s="51">
        <v>37413.699999999997</v>
      </c>
      <c r="C22" s="49">
        <v>28767.22</v>
      </c>
    </row>
    <row r="23" spans="1:4" ht="15.75" customHeight="1">
      <c r="A23" s="48" t="s">
        <v>129</v>
      </c>
      <c r="B23" s="51">
        <v>107950.7</v>
      </c>
      <c r="C23" s="49">
        <v>190718.2</v>
      </c>
    </row>
    <row r="24" spans="1:4" ht="15.75" customHeight="1">
      <c r="A24" s="32" t="s">
        <v>130</v>
      </c>
      <c r="B24" s="51">
        <v>7228.5</v>
      </c>
      <c r="C24" s="49">
        <v>8848.98</v>
      </c>
    </row>
    <row r="25" spans="1:4" ht="15.75" customHeight="1">
      <c r="A25" s="48" t="s">
        <v>119</v>
      </c>
      <c r="B25" s="51">
        <v>1134760.1000000001</v>
      </c>
      <c r="C25" s="49">
        <v>1040104.46</v>
      </c>
    </row>
    <row r="26" spans="1:4" ht="15.75" customHeight="1">
      <c r="A26" s="48" t="s">
        <v>131</v>
      </c>
      <c r="B26" s="51">
        <v>567833.30000000005</v>
      </c>
      <c r="C26" s="141">
        <v>622849.65</v>
      </c>
      <c r="D26" s="79"/>
    </row>
    <row r="27" spans="1:4" ht="22.5" customHeight="1">
      <c r="A27" s="47" t="s">
        <v>97</v>
      </c>
      <c r="B27" s="46">
        <f>SUM(B28:B32)+B36+B37+B38+B39+B40+B41+B42+B43+B44+B45</f>
        <v>18579574.502</v>
      </c>
      <c r="C27" s="182">
        <f>SUM(C28:C32)+C36+C37+C38+C39+C40+C41+C42+C43+C44+C45</f>
        <v>15958818.530000001</v>
      </c>
    </row>
    <row r="28" spans="1:4" ht="24" customHeight="1">
      <c r="A28" s="32" t="s">
        <v>132</v>
      </c>
      <c r="B28" s="49">
        <v>186962.5</v>
      </c>
      <c r="C28" s="49">
        <v>345540</v>
      </c>
    </row>
    <row r="29" spans="1:4" ht="19.149999999999999" customHeight="1">
      <c r="A29" s="32" t="s">
        <v>133</v>
      </c>
      <c r="B29" s="49">
        <v>510889.7</v>
      </c>
      <c r="C29" s="49">
        <v>508480.74</v>
      </c>
    </row>
    <row r="30" spans="1:4" ht="15.75" customHeight="1">
      <c r="A30" s="32" t="s">
        <v>134</v>
      </c>
      <c r="B30" s="49">
        <v>588779.4</v>
      </c>
      <c r="C30" s="49">
        <v>455488.32</v>
      </c>
    </row>
    <row r="31" spans="1:4" ht="15.75" customHeight="1">
      <c r="A31" s="32" t="s">
        <v>108</v>
      </c>
      <c r="B31" s="49">
        <v>1321515.8999999999</v>
      </c>
      <c r="C31" s="49">
        <v>1432669.29</v>
      </c>
    </row>
    <row r="32" spans="1:4" ht="15.75" customHeight="1">
      <c r="A32" s="32" t="s">
        <v>135</v>
      </c>
      <c r="B32" s="49">
        <f>SUM(B33:B35)</f>
        <v>1538273.77</v>
      </c>
      <c r="C32" s="49">
        <f>C33+C34+C35</f>
        <v>1654247.138</v>
      </c>
    </row>
    <row r="33" spans="1:5" ht="15.75" customHeight="1">
      <c r="A33" s="32" t="s">
        <v>136</v>
      </c>
      <c r="B33" s="49">
        <v>586774.5</v>
      </c>
      <c r="C33" s="49">
        <v>723524.83</v>
      </c>
    </row>
    <row r="34" spans="1:5" ht="15.75" customHeight="1">
      <c r="A34" s="32" t="s">
        <v>137</v>
      </c>
      <c r="B34" s="49">
        <v>746352.9</v>
      </c>
      <c r="C34" s="49">
        <v>763184.87199999997</v>
      </c>
    </row>
    <row r="35" spans="1:5">
      <c r="A35" s="32" t="s">
        <v>138</v>
      </c>
      <c r="B35" s="49">
        <v>205146.37</v>
      </c>
      <c r="C35" s="49">
        <v>167537.43599999999</v>
      </c>
    </row>
    <row r="36" spans="1:5" ht="15.75" customHeight="1">
      <c r="A36" s="36" t="s">
        <v>139</v>
      </c>
      <c r="B36" s="49">
        <v>2870000</v>
      </c>
      <c r="C36" s="49">
        <v>3980665.5</v>
      </c>
    </row>
    <row r="37" spans="1:5" ht="15.75" customHeight="1">
      <c r="A37" s="32" t="s">
        <v>140</v>
      </c>
      <c r="B37" s="49">
        <v>42000</v>
      </c>
      <c r="C37" s="140">
        <v>53227</v>
      </c>
    </row>
    <row r="38" spans="1:5" ht="15.75" customHeight="1">
      <c r="A38" s="32" t="s">
        <v>141</v>
      </c>
      <c r="B38" s="49">
        <v>2718494.8</v>
      </c>
      <c r="C38" s="49">
        <v>1684042.19</v>
      </c>
    </row>
    <row r="39" spans="1:5" ht="15.75" customHeight="1">
      <c r="A39" s="32" t="s">
        <v>140</v>
      </c>
      <c r="B39" s="49">
        <f>B38*12%</f>
        <v>326219.37599999999</v>
      </c>
      <c r="C39" s="49">
        <v>202085.06299999999</v>
      </c>
      <c r="E39" s="79"/>
    </row>
    <row r="40" spans="1:5" ht="15.75" customHeight="1">
      <c r="A40" s="32" t="s">
        <v>185</v>
      </c>
      <c r="B40" s="49">
        <v>1875000</v>
      </c>
      <c r="C40" s="49">
        <v>645734.13</v>
      </c>
    </row>
    <row r="41" spans="1:5" ht="15.75" customHeight="1">
      <c r="A41" s="32" t="s">
        <v>142</v>
      </c>
      <c r="B41" s="49">
        <v>28208.799999999999</v>
      </c>
      <c r="C41" s="49">
        <v>30996.400000000001</v>
      </c>
    </row>
    <row r="42" spans="1:5" ht="15.75" customHeight="1">
      <c r="A42" s="32" t="s">
        <v>143</v>
      </c>
      <c r="B42" s="49">
        <v>1726848.8</v>
      </c>
      <c r="C42" s="49">
        <v>1598887.45</v>
      </c>
    </row>
    <row r="43" spans="1:5" ht="15.75" customHeight="1">
      <c r="A43" s="36" t="s">
        <v>123</v>
      </c>
      <c r="B43" s="49">
        <f>B42*12%</f>
        <v>207221.856</v>
      </c>
      <c r="C43" s="49">
        <f>C42*12%</f>
        <v>191866.49399999998</v>
      </c>
    </row>
    <row r="44" spans="1:5" ht="15.75" customHeight="1">
      <c r="A44" s="32" t="s">
        <v>144</v>
      </c>
      <c r="B44" s="49">
        <v>1587533.2</v>
      </c>
      <c r="C44" s="49">
        <v>1261211.06</v>
      </c>
    </row>
    <row r="45" spans="1:5" ht="15.75" customHeight="1">
      <c r="A45" s="32" t="s">
        <v>97</v>
      </c>
      <c r="B45" s="49">
        <v>3051626.4</v>
      </c>
      <c r="C45" s="49">
        <v>1913677.7549999999</v>
      </c>
    </row>
    <row r="46" spans="1:5" ht="23.25" customHeight="1">
      <c r="A46" s="137"/>
      <c r="B46" s="138"/>
      <c r="C46" s="138"/>
    </row>
    <row r="47" spans="1:5" ht="15" customHeight="1">
      <c r="A47" s="52" t="s">
        <v>145</v>
      </c>
      <c r="B47" s="52"/>
      <c r="C47" s="53"/>
    </row>
    <row r="48" spans="1:5" ht="12.6" customHeight="1">
      <c r="A48" s="52" t="s">
        <v>146</v>
      </c>
      <c r="B48" s="54"/>
      <c r="C48" s="55"/>
    </row>
    <row r="49" spans="1:3">
      <c r="A49" s="52" t="s">
        <v>147</v>
      </c>
      <c r="B49" s="52"/>
      <c r="C49" s="56"/>
    </row>
    <row r="50" spans="1:3">
      <c r="A50"/>
      <c r="B50"/>
      <c r="C50" s="57"/>
    </row>
    <row r="51" spans="1:3">
      <c r="B51" s="52"/>
      <c r="C51" s="57"/>
    </row>
  </sheetData>
  <mergeCells count="3">
    <mergeCell ref="A2:C2"/>
    <mergeCell ref="B4:C4"/>
    <mergeCell ref="A3:XFD3"/>
  </mergeCells>
  <pageMargins left="0.9" right="0.22" top="0.23" bottom="0.2" header="0.2" footer="0.2"/>
  <pageSetup paperSize="9" scale="93" orientation="portrait" verticalDpi="0" r:id="rId1"/>
  <headerFooter alignWithMargins="0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I25" sqref="I25"/>
    </sheetView>
  </sheetViews>
  <sheetFormatPr defaultRowHeight="12.75"/>
  <cols>
    <col min="1" max="1" width="6.28515625" customWidth="1"/>
    <col min="2" max="2" width="46.42578125" customWidth="1"/>
    <col min="3" max="5" width="16.42578125" customWidth="1"/>
    <col min="6" max="6" width="0.140625" customWidth="1"/>
    <col min="10" max="10" width="37.5703125" customWidth="1"/>
  </cols>
  <sheetData>
    <row r="1" spans="1:6">
      <c r="A1" s="58"/>
      <c r="B1" s="58"/>
      <c r="C1" s="58"/>
      <c r="D1" s="58"/>
      <c r="E1" s="58"/>
      <c r="F1" s="59"/>
    </row>
    <row r="2" spans="1:6" ht="28.5" customHeight="1">
      <c r="A2" s="250" t="s">
        <v>184</v>
      </c>
      <c r="B2" s="251"/>
      <c r="C2" s="251"/>
      <c r="D2" s="251"/>
      <c r="E2" s="251"/>
      <c r="F2" s="251"/>
    </row>
    <row r="3" spans="1:6">
      <c r="A3" s="252"/>
      <c r="B3" s="252"/>
      <c r="C3" s="252"/>
      <c r="D3" s="252"/>
      <c r="E3" s="252"/>
      <c r="F3" s="252"/>
    </row>
    <row r="4" spans="1:6" ht="14.25" customHeight="1">
      <c r="A4" s="253" t="s">
        <v>193</v>
      </c>
      <c r="B4" s="254"/>
      <c r="C4" s="254"/>
      <c r="D4" s="254"/>
      <c r="E4" s="254"/>
      <c r="F4" s="254"/>
    </row>
    <row r="5" spans="1:6" hidden="1"/>
    <row r="6" spans="1:6" ht="63" customHeight="1">
      <c r="A6" s="61" t="s">
        <v>12</v>
      </c>
      <c r="B6" s="62" t="s">
        <v>111</v>
      </c>
      <c r="C6" s="63" t="s">
        <v>190</v>
      </c>
      <c r="D6" s="63" t="s">
        <v>191</v>
      </c>
      <c r="E6" s="63" t="s">
        <v>192</v>
      </c>
      <c r="F6" s="64" t="s">
        <v>13</v>
      </c>
    </row>
    <row r="7" spans="1:6" ht="27" customHeight="1">
      <c r="A7" s="1">
        <v>1</v>
      </c>
      <c r="B7" s="65" t="s">
        <v>162</v>
      </c>
      <c r="C7" s="66">
        <v>187899473.19999999</v>
      </c>
      <c r="D7" s="66">
        <v>217156106</v>
      </c>
      <c r="E7" s="66">
        <f t="shared" ref="E7:E18" si="0">D7-C7</f>
        <v>29256632.800000012</v>
      </c>
      <c r="F7" s="66" t="e">
        <f>#REF!-C7</f>
        <v>#REF!</v>
      </c>
    </row>
    <row r="8" spans="1:6" ht="29.25" customHeight="1">
      <c r="A8" s="1">
        <v>2</v>
      </c>
      <c r="B8" s="65" t="s">
        <v>163</v>
      </c>
      <c r="C8" s="66">
        <v>124832590.65000001</v>
      </c>
      <c r="D8" s="66">
        <v>160208539</v>
      </c>
      <c r="E8" s="66">
        <f t="shared" si="0"/>
        <v>35375948.349999994</v>
      </c>
      <c r="F8" s="66" t="e">
        <f>#REF!-C8</f>
        <v>#REF!</v>
      </c>
    </row>
    <row r="9" spans="1:6" ht="30" customHeight="1">
      <c r="A9" s="67">
        <v>3</v>
      </c>
      <c r="B9" s="65" t="s">
        <v>148</v>
      </c>
      <c r="C9" s="68">
        <f>C7-C8</f>
        <v>63066882.549999982</v>
      </c>
      <c r="D9" s="68">
        <f>D7-D8</f>
        <v>56947567</v>
      </c>
      <c r="E9" s="68">
        <f t="shared" si="0"/>
        <v>-6119315.5499999821</v>
      </c>
      <c r="F9" s="68" t="e">
        <f>#REF!-C9</f>
        <v>#REF!</v>
      </c>
    </row>
    <row r="10" spans="1:6" ht="17.25" customHeight="1">
      <c r="A10" s="1">
        <v>4</v>
      </c>
      <c r="B10" s="65" t="s">
        <v>149</v>
      </c>
      <c r="C10" s="66">
        <f>C11+C12+C13</f>
        <v>36491884.620000005</v>
      </c>
      <c r="D10" s="66">
        <f>D11+D12+D13</f>
        <v>34138648</v>
      </c>
      <c r="E10" s="66">
        <f t="shared" si="0"/>
        <v>-2353236.6200000048</v>
      </c>
      <c r="F10" s="66" t="e">
        <f>#REF!-C10</f>
        <v>#REF!</v>
      </c>
    </row>
    <row r="11" spans="1:6" ht="16.5" customHeight="1">
      <c r="A11" s="69" t="s">
        <v>8</v>
      </c>
      <c r="B11" s="65" t="s">
        <v>164</v>
      </c>
      <c r="C11" s="66">
        <v>7455317.8600000003</v>
      </c>
      <c r="D11" s="66">
        <v>8148172</v>
      </c>
      <c r="E11" s="66">
        <f t="shared" si="0"/>
        <v>692854.13999999966</v>
      </c>
      <c r="F11" s="66" t="e">
        <f>#REF!-C11</f>
        <v>#REF!</v>
      </c>
    </row>
    <row r="12" spans="1:6" ht="17.25" customHeight="1">
      <c r="A12" s="70" t="s">
        <v>9</v>
      </c>
      <c r="B12" s="65" t="s">
        <v>150</v>
      </c>
      <c r="C12" s="66">
        <v>9434587.7200000007</v>
      </c>
      <c r="D12" s="66">
        <v>10031658</v>
      </c>
      <c r="E12" s="66">
        <f t="shared" si="0"/>
        <v>597070.27999999933</v>
      </c>
      <c r="F12" s="66" t="e">
        <f>#REF!-C12</f>
        <v>#REF!</v>
      </c>
    </row>
    <row r="13" spans="1:6" ht="15.75" customHeight="1">
      <c r="A13" s="1" t="s">
        <v>10</v>
      </c>
      <c r="B13" s="65" t="s">
        <v>151</v>
      </c>
      <c r="C13" s="66">
        <v>19601979.039999999</v>
      </c>
      <c r="D13" s="66">
        <v>15958818</v>
      </c>
      <c r="E13" s="66">
        <f t="shared" si="0"/>
        <v>-3643161.0399999991</v>
      </c>
      <c r="F13" s="66" t="e">
        <f>#REF!-C13</f>
        <v>#REF!</v>
      </c>
    </row>
    <row r="14" spans="1:6" ht="18" customHeight="1">
      <c r="A14" s="1">
        <v>5</v>
      </c>
      <c r="B14" s="65" t="s">
        <v>152</v>
      </c>
      <c r="C14" s="66">
        <v>1668587.07</v>
      </c>
      <c r="D14" s="66">
        <v>1033457</v>
      </c>
      <c r="E14" s="66">
        <f t="shared" si="0"/>
        <v>-635130.07000000007</v>
      </c>
      <c r="F14" s="66" t="e">
        <f>#REF!-C14</f>
        <v>#REF!</v>
      </c>
    </row>
    <row r="15" spans="1:6" ht="15" customHeight="1">
      <c r="A15" s="1">
        <v>6</v>
      </c>
      <c r="B15" s="65" t="s">
        <v>165</v>
      </c>
      <c r="C15" s="66">
        <f>C9-C10+C14</f>
        <v>28243584.999999978</v>
      </c>
      <c r="D15" s="66">
        <f>D9-D10+D14</f>
        <v>23842376</v>
      </c>
      <c r="E15" s="66">
        <f t="shared" si="0"/>
        <v>-4401208.9999999776</v>
      </c>
      <c r="F15" s="66" t="e">
        <f>#REF!-C15</f>
        <v>#REF!</v>
      </c>
    </row>
    <row r="16" spans="1:6" ht="15.75" customHeight="1">
      <c r="A16" s="1">
        <v>7</v>
      </c>
      <c r="B16" s="65" t="s">
        <v>153</v>
      </c>
      <c r="C16" s="66">
        <v>17570598</v>
      </c>
      <c r="D16" s="66">
        <v>74097261.5</v>
      </c>
      <c r="E16" s="66">
        <f t="shared" si="0"/>
        <v>56526663.5</v>
      </c>
      <c r="F16" s="66" t="e">
        <f>#REF!-C16</f>
        <v>#REF!</v>
      </c>
    </row>
    <row r="17" spans="1:8" ht="15.75" customHeight="1">
      <c r="A17" s="1">
        <v>8</v>
      </c>
      <c r="B17" s="65" t="s">
        <v>154</v>
      </c>
      <c r="C17" s="66">
        <v>6571327</v>
      </c>
      <c r="D17" s="66">
        <v>68106655</v>
      </c>
      <c r="E17" s="66">
        <f t="shared" si="0"/>
        <v>61535328</v>
      </c>
      <c r="F17" s="66" t="e">
        <f>#REF!-C17</f>
        <v>#REF!</v>
      </c>
    </row>
    <row r="18" spans="1:8" ht="17.25" customHeight="1">
      <c r="A18" s="1">
        <v>9</v>
      </c>
      <c r="B18" s="65" t="s">
        <v>155</v>
      </c>
      <c r="C18" s="66">
        <f>C15+C16-C17</f>
        <v>39242855.999999978</v>
      </c>
      <c r="D18" s="66">
        <f>D15+D16-D17</f>
        <v>29832982.5</v>
      </c>
      <c r="E18" s="66">
        <f t="shared" si="0"/>
        <v>-9409873.4999999776</v>
      </c>
      <c r="F18" s="66" t="e">
        <f>#REF!-C18</f>
        <v>#REF!</v>
      </c>
    </row>
    <row r="19" spans="1:8" ht="17.25" customHeight="1">
      <c r="A19" s="1">
        <v>10</v>
      </c>
      <c r="B19" s="65" t="s">
        <v>156</v>
      </c>
      <c r="C19" s="66"/>
      <c r="D19" s="66"/>
      <c r="E19" s="66"/>
      <c r="F19" s="66"/>
    </row>
    <row r="20" spans="1:8" ht="17.25" customHeight="1">
      <c r="A20" s="1">
        <v>11</v>
      </c>
      <c r="B20" s="65" t="s">
        <v>157</v>
      </c>
      <c r="C20" s="66">
        <f>C18</f>
        <v>39242855.999999978</v>
      </c>
      <c r="D20" s="66">
        <f>D18</f>
        <v>29832982.5</v>
      </c>
      <c r="E20" s="66">
        <f t="shared" ref="E20:E26" si="1">D20-C20</f>
        <v>-9409873.4999999776</v>
      </c>
      <c r="F20" s="66" t="e">
        <f>#REF!-C20</f>
        <v>#REF!</v>
      </c>
    </row>
    <row r="21" spans="1:8" ht="21" customHeight="1">
      <c r="A21" s="1">
        <v>12</v>
      </c>
      <c r="B21" s="65" t="s">
        <v>158</v>
      </c>
      <c r="C21" s="172">
        <v>5346186.7079999996</v>
      </c>
      <c r="D21" s="172">
        <v>4828528</v>
      </c>
      <c r="E21" s="66">
        <f t="shared" si="1"/>
        <v>-517658.70799999963</v>
      </c>
      <c r="F21" s="66" t="e">
        <f>#REF!-C21</f>
        <v>#REF!</v>
      </c>
    </row>
    <row r="22" spans="1:8" ht="14.25" customHeight="1">
      <c r="A22" s="1">
        <v>13</v>
      </c>
      <c r="B22" s="65" t="s">
        <v>159</v>
      </c>
      <c r="C22" s="66">
        <v>6847689.0820000004</v>
      </c>
      <c r="D22" s="172">
        <v>646626.19999999995</v>
      </c>
      <c r="E22" s="66">
        <f t="shared" si="1"/>
        <v>-6201062.8820000002</v>
      </c>
      <c r="F22" s="66" t="e">
        <f>#REF!-C22</f>
        <v>#REF!</v>
      </c>
    </row>
    <row r="23" spans="1:8" ht="16.5" customHeight="1">
      <c r="A23" s="1">
        <v>14</v>
      </c>
      <c r="B23" s="65" t="s">
        <v>160</v>
      </c>
      <c r="C23" s="66">
        <f>C20+C21-C22</f>
        <v>37741353.625999972</v>
      </c>
      <c r="D23" s="66">
        <f>D20+D21-D22</f>
        <v>34014884.299999997</v>
      </c>
      <c r="E23" s="66">
        <f t="shared" si="1"/>
        <v>-3726469.3259999752</v>
      </c>
      <c r="F23" s="66" t="e">
        <f>#REF!-C23</f>
        <v>#REF!</v>
      </c>
    </row>
    <row r="24" spans="1:8" ht="18.75" customHeight="1">
      <c r="A24" s="1">
        <v>15</v>
      </c>
      <c r="B24" s="65" t="s">
        <v>161</v>
      </c>
      <c r="C24" s="66">
        <f>C23*12%</f>
        <v>4528962.4351199968</v>
      </c>
      <c r="D24" s="66">
        <f>D23*15%</f>
        <v>5102232.6449999996</v>
      </c>
      <c r="E24" s="66">
        <f t="shared" si="1"/>
        <v>573270.20988000277</v>
      </c>
      <c r="F24" s="66" t="e">
        <f>#REF!-C24</f>
        <v>#REF!</v>
      </c>
    </row>
    <row r="25" spans="1:8" ht="16.5" customHeight="1">
      <c r="A25" s="1">
        <v>16</v>
      </c>
      <c r="B25" s="65" t="s">
        <v>108</v>
      </c>
      <c r="C25" s="66"/>
      <c r="D25" s="66"/>
      <c r="E25" s="66">
        <f t="shared" si="1"/>
        <v>0</v>
      </c>
      <c r="F25" s="66" t="e">
        <f>#REF!-C25</f>
        <v>#REF!</v>
      </c>
    </row>
    <row r="26" spans="1:8" ht="17.25" customHeight="1">
      <c r="A26" s="1">
        <v>17</v>
      </c>
      <c r="B26" s="65" t="s">
        <v>53</v>
      </c>
      <c r="C26" s="66">
        <f>C20-C24-C25</f>
        <v>34713893.564879984</v>
      </c>
      <c r="D26" s="66">
        <f>D20-D24-D25</f>
        <v>24730749.855</v>
      </c>
      <c r="E26" s="66">
        <f t="shared" si="1"/>
        <v>-9983143.7098799832</v>
      </c>
      <c r="F26" s="66" t="e">
        <f>#REF!-C26</f>
        <v>#REF!</v>
      </c>
    </row>
    <row r="28" spans="1:8">
      <c r="A28" s="71"/>
      <c r="B28" s="60"/>
      <c r="C28" s="60"/>
      <c r="D28" s="179"/>
      <c r="E28" s="179"/>
    </row>
    <row r="29" spans="1:8" s="170" customFormat="1">
      <c r="A29" s="167" t="s">
        <v>187</v>
      </c>
      <c r="B29" s="167"/>
      <c r="C29" s="167"/>
      <c r="D29" s="167"/>
      <c r="E29" s="167"/>
      <c r="F29" s="167"/>
      <c r="G29" s="167"/>
      <c r="H29" s="167"/>
    </row>
    <row r="30" spans="1:8">
      <c r="A30" s="40" t="s">
        <v>166</v>
      </c>
      <c r="B30" s="40"/>
      <c r="C30" s="40"/>
      <c r="D30" s="40"/>
      <c r="E30" s="40"/>
      <c r="F30" s="40"/>
      <c r="G30" s="40"/>
      <c r="H30" s="40"/>
    </row>
  </sheetData>
  <mergeCells count="3">
    <mergeCell ref="A2:F2"/>
    <mergeCell ref="A3:F3"/>
    <mergeCell ref="A4:F4"/>
  </mergeCells>
  <pageMargins left="1.7" right="0.75" top="0.19" bottom="0.19" header="0.19" footer="0.1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D29"/>
  <sheetViews>
    <sheetView topLeftCell="A13" workbookViewId="0">
      <selection activeCell="D29" sqref="D29"/>
    </sheetView>
  </sheetViews>
  <sheetFormatPr defaultRowHeight="12.75"/>
  <cols>
    <col min="1" max="1" width="57" style="2" customWidth="1"/>
    <col min="2" max="2" width="12.28515625" style="2" customWidth="1"/>
    <col min="3" max="3" width="13.42578125" style="37" bestFit="1" customWidth="1"/>
    <col min="4" max="4" width="14.5703125" style="37" customWidth="1"/>
    <col min="5" max="16384" width="9.140625" style="2"/>
  </cols>
  <sheetData>
    <row r="3" spans="1:4" ht="15.75">
      <c r="A3" s="240" t="s">
        <v>175</v>
      </c>
      <c r="B3" s="240"/>
      <c r="C3" s="240"/>
      <c r="D3" s="240"/>
    </row>
    <row r="4" spans="1:4" ht="15.75">
      <c r="A4" s="255"/>
      <c r="B4" s="255"/>
      <c r="C4" s="255"/>
      <c r="D4" s="255"/>
    </row>
    <row r="5" spans="1:4" ht="15.75" thickBot="1">
      <c r="A5" s="72"/>
      <c r="B5" s="72"/>
      <c r="C5" s="73"/>
      <c r="D5" s="74" t="s">
        <v>89</v>
      </c>
    </row>
    <row r="6" spans="1:4" ht="18.75" customHeight="1">
      <c r="A6" s="256" t="s">
        <v>176</v>
      </c>
      <c r="B6" s="258" t="s">
        <v>183</v>
      </c>
      <c r="C6" s="259" t="s">
        <v>188</v>
      </c>
      <c r="D6" s="260"/>
    </row>
    <row r="7" spans="1:4" ht="19.5" customHeight="1">
      <c r="A7" s="257"/>
      <c r="B7" s="243"/>
      <c r="C7" s="28" t="s">
        <v>18</v>
      </c>
      <c r="D7" s="75" t="s">
        <v>19</v>
      </c>
    </row>
    <row r="8" spans="1:4" ht="25.5" customHeight="1">
      <c r="A8" s="76" t="s">
        <v>167</v>
      </c>
      <c r="B8" s="77">
        <v>86433.376274116425</v>
      </c>
      <c r="C8" s="77">
        <v>56409.377999999997</v>
      </c>
      <c r="D8" s="78">
        <v>67524.656000000003</v>
      </c>
    </row>
    <row r="9" spans="1:4" ht="27" customHeight="1">
      <c r="A9" s="76" t="s">
        <v>168</v>
      </c>
      <c r="B9" s="77">
        <v>43326.436661591491</v>
      </c>
      <c r="C9" s="77">
        <v>31437.473999999998</v>
      </c>
      <c r="D9" s="78">
        <v>32427.956999999999</v>
      </c>
    </row>
    <row r="10" spans="1:4" ht="27" customHeight="1">
      <c r="A10" s="76" t="s">
        <v>171</v>
      </c>
      <c r="B10" s="77">
        <v>23875.759539999999</v>
      </c>
      <c r="C10" s="77">
        <v>15553.259</v>
      </c>
      <c r="D10" s="78">
        <v>13320.798000000001</v>
      </c>
    </row>
    <row r="11" spans="1:4" ht="26.25" customHeight="1">
      <c r="A11" s="76" t="s">
        <v>169</v>
      </c>
      <c r="B11" s="77">
        <f>B10*12%</f>
        <v>2865.0911447999997</v>
      </c>
      <c r="C11" s="77">
        <f>C10*12%</f>
        <v>1866.3910799999999</v>
      </c>
      <c r="D11" s="78">
        <v>1495.058</v>
      </c>
    </row>
    <row r="12" spans="1:4" ht="26.25" customHeight="1">
      <c r="A12" s="76" t="s">
        <v>172</v>
      </c>
      <c r="B12" s="77">
        <v>6291.6943717028034</v>
      </c>
      <c r="C12" s="77">
        <v>4287.4179999999997</v>
      </c>
      <c r="D12" s="78">
        <v>7524.28</v>
      </c>
    </row>
    <row r="13" spans="1:4" ht="26.25" customHeight="1">
      <c r="A13" s="76" t="s">
        <v>173</v>
      </c>
      <c r="B13" s="77">
        <v>2828.2158845777149</v>
      </c>
      <c r="C13" s="77">
        <v>1864.9849999999999</v>
      </c>
      <c r="D13" s="78">
        <v>2740.18</v>
      </c>
    </row>
    <row r="14" spans="1:4" ht="26.25" customHeight="1">
      <c r="A14" s="76" t="s">
        <v>170</v>
      </c>
      <c r="B14" s="77">
        <v>29651.433617077644</v>
      </c>
      <c r="C14" s="77">
        <v>20881.403999999999</v>
      </c>
      <c r="D14" s="78">
        <v>27013.548999999999</v>
      </c>
    </row>
    <row r="15" spans="1:4" ht="26.25" customHeight="1">
      <c r="A15" s="76" t="s">
        <v>174</v>
      </c>
      <c r="B15" s="77">
        <v>8257.5529999999999</v>
      </c>
      <c r="C15" s="77">
        <v>6498.9939999999997</v>
      </c>
      <c r="D15" s="78">
        <v>11041.21</v>
      </c>
    </row>
    <row r="16" spans="1:4" ht="21.75" customHeight="1">
      <c r="A16" s="76" t="s">
        <v>177</v>
      </c>
      <c r="B16" s="77">
        <v>5620.3848023087921</v>
      </c>
      <c r="C16" s="77">
        <v>3918.924</v>
      </c>
      <c r="D16" s="78">
        <v>4487.0959999999995</v>
      </c>
    </row>
    <row r="17" spans="1:4" ht="39.75" customHeight="1" thickBot="1">
      <c r="A17" s="80" t="s">
        <v>178</v>
      </c>
      <c r="B17" s="81">
        <f>SUM(B8:B14)</f>
        <v>195272.00749386608</v>
      </c>
      <c r="C17" s="81">
        <f>SUM(C8:C14)</f>
        <v>132300.30908000001</v>
      </c>
      <c r="D17" s="173">
        <f>SUM(D8:D14)</f>
        <v>152046.478</v>
      </c>
    </row>
    <row r="18" spans="1:4" ht="15">
      <c r="A18" s="72"/>
      <c r="B18" s="82"/>
      <c r="C18" s="83"/>
      <c r="D18" s="83"/>
    </row>
    <row r="19" spans="1:4" ht="15" hidden="1">
      <c r="A19" s="84"/>
      <c r="B19" s="85"/>
      <c r="C19" s="85"/>
      <c r="D19" s="85"/>
    </row>
    <row r="20" spans="1:4" ht="15" hidden="1">
      <c r="A20" s="84"/>
      <c r="B20" s="85"/>
      <c r="C20" s="85"/>
      <c r="D20" s="85"/>
    </row>
    <row r="21" spans="1:4" ht="15" hidden="1">
      <c r="A21" s="84"/>
      <c r="B21" s="85"/>
      <c r="C21" s="85"/>
      <c r="D21" s="85"/>
    </row>
    <row r="22" spans="1:4" ht="15" hidden="1">
      <c r="A22" s="84"/>
      <c r="B22" s="85"/>
      <c r="C22" s="85"/>
      <c r="D22" s="85"/>
    </row>
    <row r="23" spans="1:4" ht="15" hidden="1">
      <c r="A23" s="84"/>
      <c r="B23" s="85"/>
      <c r="C23" s="85"/>
      <c r="D23" s="85"/>
    </row>
    <row r="24" spans="1:4" ht="15" hidden="1">
      <c r="A24" s="84"/>
      <c r="B24" s="85"/>
      <c r="C24" s="85"/>
      <c r="D24" s="85"/>
    </row>
    <row r="27" spans="1:4" s="168" customFormat="1" ht="18.75">
      <c r="A27" s="167" t="s">
        <v>189</v>
      </c>
      <c r="B27" s="167"/>
      <c r="C27" s="171"/>
      <c r="D27" s="171"/>
    </row>
    <row r="28" spans="1:4" ht="18.75">
      <c r="A28" s="40" t="s">
        <v>179</v>
      </c>
      <c r="B28" s="40"/>
      <c r="C28" s="86"/>
      <c r="D28" s="86"/>
    </row>
    <row r="29" spans="1:4" ht="18.75">
      <c r="A29" s="87"/>
      <c r="B29" s="87"/>
      <c r="C29" s="86"/>
      <c r="D29" s="86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9 months 2020</vt:lpstr>
      <vt:lpstr>explanatory 9 months 2020</vt:lpstr>
      <vt:lpstr>Аnalysis- 9 months 20</vt:lpstr>
      <vt:lpstr>Appendix №1 9 months 20 </vt:lpstr>
      <vt:lpstr>Financial result 9 months 20</vt:lpstr>
      <vt:lpstr>Period expenses 9 months </vt:lpstr>
      <vt:lpstr>Table №5 9 months  </vt:lpstr>
      <vt:lpstr>Cost analysis 9 months 2020</vt:lpstr>
      <vt:lpstr>'Аnalysis- 9 months 20'!Область_печати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gulom</cp:lastModifiedBy>
  <cp:lastPrinted>2020-03-17T11:23:54Z</cp:lastPrinted>
  <dcterms:created xsi:type="dcterms:W3CDTF">2017-12-20T04:19:57Z</dcterms:created>
  <dcterms:modified xsi:type="dcterms:W3CDTF">2021-04-27T11:40:35Z</dcterms:modified>
</cp:coreProperties>
</file>